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260" windowWidth="15336" windowHeight="4296" tabRatio="635" activeTab="3"/>
  </bookViews>
  <sheets>
    <sheet name="uvodní list" sheetId="1" r:id="rId1"/>
    <sheet name="příjmy" sheetId="2" r:id="rId2"/>
    <sheet name="výdaje" sheetId="3" r:id="rId3"/>
    <sheet name="hospodářské činnost" sheetId="4" r:id="rId4"/>
  </sheets>
  <definedNames>
    <definedName name="_xlnm.Print_Titles" localSheetId="1">'příjmy'!$1:$3</definedName>
    <definedName name="_xlnm.Print_Titles" localSheetId="2">'výdaje'!$1:$3</definedName>
    <definedName name="_xlnm.Print_Area" localSheetId="3">'hospodářské činnost'!$A$1:$H$23</definedName>
    <definedName name="_xlnm.Print_Area" localSheetId="1">'příjmy'!$A$1:$H$182</definedName>
    <definedName name="_xlnm.Print_Area" localSheetId="0">'uvodní list'!$A$1:$I$28</definedName>
    <definedName name="_xlnm.Print_Area" localSheetId="2">'výdaje'!$A$1:$I$199</definedName>
  </definedNames>
  <calcPr fullCalcOnLoad="1"/>
</workbook>
</file>

<file path=xl/comments3.xml><?xml version="1.0" encoding="utf-8"?>
<comments xmlns="http://schemas.openxmlformats.org/spreadsheetml/2006/main">
  <authors>
    <author>David Kopeck?</author>
  </authors>
  <commentList>
    <comment ref="A29" authorId="0">
      <text>
        <r>
          <rPr>
            <b/>
            <sz val="10"/>
            <rFont val="Tahoma"/>
            <family val="2"/>
          </rPr>
          <t>231/18</t>
        </r>
      </text>
    </comment>
    <comment ref="A192" authorId="0">
      <text>
        <r>
          <rPr>
            <b/>
            <sz val="10"/>
            <rFont val="Tahoma"/>
            <family val="2"/>
          </rPr>
          <t>231 14</t>
        </r>
      </text>
    </comment>
    <comment ref="A193" authorId="0">
      <text>
        <r>
          <rPr>
            <b/>
            <sz val="8"/>
            <rFont val="Tahoma"/>
            <family val="0"/>
          </rPr>
          <t>231/10   8124   UZ:90102</t>
        </r>
      </text>
    </comment>
    <comment ref="A194" authorId="0">
      <text>
        <r>
          <rPr>
            <b/>
            <sz val="10"/>
            <rFont val="Tahoma"/>
            <family val="2"/>
          </rPr>
          <t>231 18</t>
        </r>
      </text>
    </comment>
    <comment ref="A195" authorId="0">
      <text>
        <r>
          <rPr>
            <b/>
            <sz val="8"/>
            <rFont val="Tahoma"/>
            <family val="0"/>
          </rPr>
          <t>231 16
dle konta rozdělit na 2 úvěry</t>
        </r>
      </text>
    </comment>
  </commentList>
</comments>
</file>

<file path=xl/sharedStrings.xml><?xml version="1.0" encoding="utf-8"?>
<sst xmlns="http://schemas.openxmlformats.org/spreadsheetml/2006/main" count="420" uniqueCount="353">
  <si>
    <t>11-daňové příjmy</t>
  </si>
  <si>
    <t>Daň z příjmů fyz. osob - závislá činnost</t>
  </si>
  <si>
    <t>Daň z příjmů fyz. osob - samost. činnost</t>
  </si>
  <si>
    <t>Daň z příjmů fyz. osob vybíraná srážkou</t>
  </si>
  <si>
    <t>Daň z příjmů právnických osob</t>
  </si>
  <si>
    <t>Daň z příjmů - Město</t>
  </si>
  <si>
    <t>Daň z přidané hodnoty</t>
  </si>
  <si>
    <t>Celkem</t>
  </si>
  <si>
    <t>Ostatní správní poplatky</t>
  </si>
  <si>
    <t>Správní poplatky - Město Choceň</t>
  </si>
  <si>
    <t>Dopravní evidence</t>
  </si>
  <si>
    <t>Lovecké lístky</t>
  </si>
  <si>
    <t xml:space="preserve">Rybářské lístky </t>
  </si>
  <si>
    <t xml:space="preserve">Stavební povolení </t>
  </si>
  <si>
    <t>Evidence obyvatel, OP, cestovní doklady</t>
  </si>
  <si>
    <t>Hrací automaty - správní a místní poplatek</t>
  </si>
  <si>
    <t>Odvod části výtěžku z VHP</t>
  </si>
  <si>
    <t xml:space="preserve">Živnostenské listy </t>
  </si>
  <si>
    <t xml:space="preserve">Tombola </t>
  </si>
  <si>
    <t>Odvod za odnětí ZP</t>
  </si>
  <si>
    <t>Poplatek za znečištění ŽP</t>
  </si>
  <si>
    <t>Poplatek za komunální odpad</t>
  </si>
  <si>
    <t>Poplatek ze psů</t>
  </si>
  <si>
    <t xml:space="preserve">Poplatek ze vstupného </t>
  </si>
  <si>
    <t>Daň z nemovitostí</t>
  </si>
  <si>
    <t>Popl. z dobývacích prostorů</t>
  </si>
  <si>
    <t>31-32-školství</t>
  </si>
  <si>
    <t>ZŠ Jiráskova - odvod z odpisů</t>
  </si>
  <si>
    <t>Speciální škola - nájemné</t>
  </si>
  <si>
    <t>VOŠS Vysoké Mýto - nájemné</t>
  </si>
  <si>
    <t>Domov mládeže - nájemné</t>
  </si>
  <si>
    <t>ZUŠ - nájemné</t>
  </si>
  <si>
    <t>Městská knihovna</t>
  </si>
  <si>
    <t>Propagace, Informační centrum - tržby</t>
  </si>
  <si>
    <t>Nájemné z pozemků a nebytových prostor</t>
  </si>
  <si>
    <t>Vysokomýtská nemocnice - nájemné</t>
  </si>
  <si>
    <t>Příjmy z prodeje - pozemky</t>
  </si>
  <si>
    <t>Odbor sociálních služeb - služby</t>
  </si>
  <si>
    <t>Naděje - nájemné</t>
  </si>
  <si>
    <t>Městská policie - pokuty</t>
  </si>
  <si>
    <t>Sankční poplatky a pokuty</t>
  </si>
  <si>
    <t xml:space="preserve">Příjmy z úroků </t>
  </si>
  <si>
    <t>Příjmy za žáky z okolních obcí</t>
  </si>
  <si>
    <t>Volné finanční prostředky z minulých let</t>
  </si>
  <si>
    <t>Péče o odchycené psy</t>
  </si>
  <si>
    <t>Srážková voda</t>
  </si>
  <si>
    <t>Úroky z půjčky SFŽP - ČOV</t>
  </si>
  <si>
    <t xml:space="preserve">Úroky z úvěru Volksbank CZ, a.s - ČOV </t>
  </si>
  <si>
    <t>MŠ Pod Smrkem - příspěvek</t>
  </si>
  <si>
    <t>Speciální škola - opravy</t>
  </si>
  <si>
    <t>Městská galerie</t>
  </si>
  <si>
    <t>Regionální muzeum VM - dotace</t>
  </si>
  <si>
    <t xml:space="preserve">Kronikáři </t>
  </si>
  <si>
    <t>Královská věnná města</t>
  </si>
  <si>
    <t>Partnerská města</t>
  </si>
  <si>
    <t>Výstavy a veletrhy ČR</t>
  </si>
  <si>
    <t xml:space="preserve">SPOZ </t>
  </si>
  <si>
    <t>Podpora mládeže a sportu - dotace dle zásad</t>
  </si>
  <si>
    <t>Podpora kultury - dotace dle zásad</t>
  </si>
  <si>
    <t>Podpora ostatních aktivit - dotace dle zásad</t>
  </si>
  <si>
    <t>Rada města - dotace, dary</t>
  </si>
  <si>
    <t>Protidrogová prevence a monitoring</t>
  </si>
  <si>
    <t>Náklady s prodejem bytů</t>
  </si>
  <si>
    <t>Úroky k úvěru ČMHB, a.s.(byty)</t>
  </si>
  <si>
    <t>Úroky k úvěru ČS, a.s. (Školský areál, stadion)</t>
  </si>
  <si>
    <t>Pronájem nemovitostí - pozemky</t>
  </si>
  <si>
    <t>Projektová příprava</t>
  </si>
  <si>
    <t>Výkup pozemků, vyčlenění</t>
  </si>
  <si>
    <t>Znal.posudky,vyměření,map.podklady(OSM)</t>
  </si>
  <si>
    <t>Vyměření, územní plán, ostatní (OÚPRR)</t>
  </si>
  <si>
    <t>Poraden.činnost,konzult.a práv.služby(OÚPRR)</t>
  </si>
  <si>
    <t xml:space="preserve">Deratizace </t>
  </si>
  <si>
    <t>Odchyt přemnožených zdivočelých holubů</t>
  </si>
  <si>
    <t>Odbor sociálních služeb</t>
  </si>
  <si>
    <t>Sociální hospitalizace</t>
  </si>
  <si>
    <t>Naděje - dotace na provoz + služby</t>
  </si>
  <si>
    <t>Děti v domovech a ústavech - drobné dárky</t>
  </si>
  <si>
    <t>Terénní sociální pracovník</t>
  </si>
  <si>
    <t>Lékařské prohlídky</t>
  </si>
  <si>
    <t xml:space="preserve"> </t>
  </si>
  <si>
    <t>Městská policie</t>
  </si>
  <si>
    <t>SDH - provoz</t>
  </si>
  <si>
    <t>Zastupitelstvo</t>
  </si>
  <si>
    <t>Správa MěÚ</t>
  </si>
  <si>
    <t>Daň z příjmů - město</t>
  </si>
  <si>
    <t>Služby peněžních ústavů</t>
  </si>
  <si>
    <t>Předplacené nájemné - převod do hosp.činn.</t>
  </si>
  <si>
    <t>Daň z převodu nemovitostí</t>
  </si>
  <si>
    <t>Prodej nemovitostí - Horní rusko (KBT)</t>
  </si>
  <si>
    <t>Prodej podílu na čp.817,818</t>
  </si>
  <si>
    <t>Prodej nemovitostí - (Nopek)</t>
  </si>
  <si>
    <t>Fermentační stanice-dotace SFŽP ČR</t>
  </si>
  <si>
    <t>Fermentační stanice-dotace SFŽP ČR-projekt</t>
  </si>
  <si>
    <t>Fermentační stanice-dotace EU - ERDF</t>
  </si>
  <si>
    <t>Fermentační stanice-dotace KÚ</t>
  </si>
  <si>
    <t>Fermentační stanice - půjčka SFŽP ČR</t>
  </si>
  <si>
    <t>Vodovod Vinice - 2.etapa</t>
  </si>
  <si>
    <t>ZUŠ Vysoké Mýto - opravy</t>
  </si>
  <si>
    <t xml:space="preserve">Propagace města </t>
  </si>
  <si>
    <t>Zvonice - revize</t>
  </si>
  <si>
    <t>10 b.j. čp.772 - splátka kupní ceny (2006)</t>
  </si>
  <si>
    <t>Fermentační stanice - dotace SFŽP ČR</t>
  </si>
  <si>
    <t>Fermentační stanice - projekt z dot. SFŽP ČR</t>
  </si>
  <si>
    <t>Fermentační stanice - projekt (vlastní)</t>
  </si>
  <si>
    <t>Fermentační stanice - dotace EU - ERDF</t>
  </si>
  <si>
    <t>Fermentační stanice - vlastní</t>
  </si>
  <si>
    <t>Fermentační stanice - dotace KÚ</t>
  </si>
  <si>
    <t>Podpora životního prostř. - dotace dle zásad</t>
  </si>
  <si>
    <t>Komunitní plánování</t>
  </si>
  <si>
    <t>Evidence zemědělců</t>
  </si>
  <si>
    <t>- příspěvek na výkon státní správy</t>
  </si>
  <si>
    <t>- příspěvek na školství</t>
  </si>
  <si>
    <t>Globální dotace celkem</t>
  </si>
  <si>
    <t>Dotace celkem</t>
  </si>
  <si>
    <t>Vlastní příjmy celkem</t>
  </si>
  <si>
    <t>Odměna za odpad EKO-KOM</t>
  </si>
  <si>
    <t>Volejbal.klub VM - výst.šaten a soc.zařízení</t>
  </si>
  <si>
    <t>Uspořádání chovatelské přehlídky trofejí</t>
  </si>
  <si>
    <t>Spotřeba energií - místní části města, areál po ČSA</t>
  </si>
  <si>
    <t>Vysokomýtská nemocnice - dotace na provoz</t>
  </si>
  <si>
    <t>Gymnázium -nájemné</t>
  </si>
  <si>
    <t>50 let Městské galerie ve Vysokém Mýtě</t>
  </si>
  <si>
    <t>Vysokomýtská nemocnice - rekonstrukce</t>
  </si>
  <si>
    <t>Mze ČR - Vodovod Vinice-2.etapa</t>
  </si>
  <si>
    <t>Demolice vážního zařizení ve Svařeni</t>
  </si>
  <si>
    <t>Příjmy včetně dotací</t>
  </si>
  <si>
    <t xml:space="preserve">            -Publikace vydané Městem VM: Jan Juška</t>
  </si>
  <si>
    <t>Příspěvek na péči oprávněným osobám</t>
  </si>
  <si>
    <t>Dávky sociální péče a dávky pomoci v hmotné nouzi</t>
  </si>
  <si>
    <t>MPSV ČR-Příspěvek na péči oprávněným osobám</t>
  </si>
  <si>
    <t>MPSV ČR-Dávky sociální péče a dávky pomoci v hmotné nouzi</t>
  </si>
  <si>
    <t>Inženýrské sítě Mlýnský Potok - 2.etapa (dokončení akce z roku 2006)</t>
  </si>
  <si>
    <t>Klimatizace MěÚ, B.Smetany</t>
  </si>
  <si>
    <t>Krizové řízení-sanace havárií v ŽP,odstr.kadáveru</t>
  </si>
  <si>
    <t>Poradenská činnost, drobné návrhy a odborné posudky</t>
  </si>
  <si>
    <t>MŠ Pod Smrkem - odvod z odpisů</t>
  </si>
  <si>
    <t>MŠ Slunečná - odvod z odpisů</t>
  </si>
  <si>
    <t>MŠ Lidická - odvod z odpisů</t>
  </si>
  <si>
    <t>MŠ Kamarádi - odvod z odpisů</t>
  </si>
  <si>
    <t>ZŠ Javornického - odvod z odpisů</t>
  </si>
  <si>
    <t>ZŠ Knířov -odvod z odpisů</t>
  </si>
  <si>
    <t>Oprava oken a dveří na ZŠ Javornického-Vaňorného náměstí čp. 273</t>
  </si>
  <si>
    <t>Dodávka tepla do sdruž. místnosti v sídlišti Družba</t>
  </si>
  <si>
    <t>Opravy vlastního majetku - drobné opravy (OSM)</t>
  </si>
  <si>
    <t>Pojištění majetku města (OSM)</t>
  </si>
  <si>
    <t>Koupě bytu č.11/404</t>
  </si>
  <si>
    <t>Gymnázium - rekonstrukce topení</t>
  </si>
  <si>
    <t xml:space="preserve">Vysokomýtská nemocnice - rekonstrukce topení </t>
  </si>
  <si>
    <t>Výdaje bez financování</t>
  </si>
  <si>
    <t>MF ČR-dotace na výkon agendy státní správy v oblasti sociálních služeb</t>
  </si>
  <si>
    <t>Úřad práce-dotace MŠ Pod Smrkem na vytvoření prac. místa-VPP</t>
  </si>
  <si>
    <t>MŠ Pod Smrkem-příspěvek na provoz (VPP-veřejně prospěšné práce)</t>
  </si>
  <si>
    <t>Ochrana přírody a krajiny, Den Země, ekologická výchova</t>
  </si>
  <si>
    <t>MPSV ČR-podpora  sociálních služeb s místní působností</t>
  </si>
  <si>
    <t>M-Klub - odvod z odpisů</t>
  </si>
  <si>
    <t>Rekonstrukce dětského hřiště pod DDM Mikádo</t>
  </si>
  <si>
    <t>Prodej nemovitostí -  Tvarmetal</t>
  </si>
  <si>
    <t>Prodej pozemků SBD Horizont</t>
  </si>
  <si>
    <t xml:space="preserve">Oprava schodiště v Jungmannových sadech </t>
  </si>
  <si>
    <t>Oprava schodiště ve Vladislavově ulici (dokončení akce z roku 2006)</t>
  </si>
  <si>
    <t>Domov mládeže VM - plynofikace budovy čp.66,ul.Litomyšlská</t>
  </si>
  <si>
    <t>FINANCOVÁNÍ</t>
  </si>
  <si>
    <t>FINANCOVÁNÍ CELKEM</t>
  </si>
  <si>
    <t>MŠ Slunečná - příspěvek na provoz</t>
  </si>
  <si>
    <t>MŠ Lidická - příspěvek na provoz</t>
  </si>
  <si>
    <t>MŠ Lidická - příspěvek na provoz - pojistné plnění z roku 2006</t>
  </si>
  <si>
    <t>MŠ Kamarádi - příspěvek na provoz</t>
  </si>
  <si>
    <t>ZŠ Jiráskova - příspěvek na provoz</t>
  </si>
  <si>
    <t>ZŠ Knířov - příspěvek na provoz</t>
  </si>
  <si>
    <t>ZŠ Javornického - příspěvek na provoz</t>
  </si>
  <si>
    <t>Hospodářská činnost - převod zisku do hlavní činnosti</t>
  </si>
  <si>
    <t>Vysokomýtská nemocnice - dotace na plavání kojenců</t>
  </si>
  <si>
    <t>Čerpací stanice odpadních vod ( ul. Sportovní čp.4)</t>
  </si>
  <si>
    <t>P Ř Í J M Y      C EL K E M</t>
  </si>
  <si>
    <t>V Ý D A J E      C EL K E M</t>
  </si>
  <si>
    <t>Globální dotace</t>
  </si>
  <si>
    <t>Pardubický kraj - rekonstrukce Vysokomýtské nemocnice</t>
  </si>
  <si>
    <t>13-správní poplatky</t>
  </si>
  <si>
    <t>13-ostatní daně a poplatky</t>
  </si>
  <si>
    <t>33-34 kultura a tělovýchova</t>
  </si>
  <si>
    <t>35- zdravotnictví, 43-sociální věci</t>
  </si>
  <si>
    <t>36-bydlení, komunální služby a územní rozvoj</t>
  </si>
  <si>
    <t>37-životní prostředí</t>
  </si>
  <si>
    <t>53-55 bezpečnost a požární ochrana</t>
  </si>
  <si>
    <t>61,63,64-všeobecná správa a ostatní činnost</t>
  </si>
  <si>
    <t>10,21 - lesní hospodářství, obchod, služby</t>
  </si>
  <si>
    <t>22-doprava</t>
  </si>
  <si>
    <t>23 - vodní hospodářství</t>
  </si>
  <si>
    <t>31-32 školství</t>
  </si>
  <si>
    <t>33,34 - kultura a tělovýchova</t>
  </si>
  <si>
    <t>36-bydlení, komunální služby, územní rozvoj</t>
  </si>
  <si>
    <t>37 - životní prostředí</t>
  </si>
  <si>
    <t>35, 41-43-sociální věci, zdravotnictví</t>
  </si>
  <si>
    <t>61-všeobecná správa</t>
  </si>
  <si>
    <t>64 - ostatní činnost</t>
  </si>
  <si>
    <t>Celkem výdaje město</t>
  </si>
  <si>
    <t>(správa a údržba bytového a nebytového fondu)</t>
  </si>
  <si>
    <t>Hospodářská činnost  2007</t>
  </si>
  <si>
    <t>P Ř Í J M Y (tis. Kč)</t>
  </si>
  <si>
    <t>Příspěvek pro občany - pohřebné, azyl</t>
  </si>
  <si>
    <t>MF ČR-dotace na činnosti vyk. obcemi v oblasti sociálně-právní ochrany dětí</t>
  </si>
  <si>
    <t>Úroky k úvěru FOMRBF</t>
  </si>
  <si>
    <t>Demolice objektů pro výstavbu inž.sítí ke 4 dvojdomkům v ul. M.Tauberové</t>
  </si>
  <si>
    <t>FOMRBF - splátky jistin úvěrů - Město</t>
  </si>
  <si>
    <t>Úvěr ČMHB a.s. (byty-1999) - splátky jistiny</t>
  </si>
  <si>
    <t>Půjčka SFŽP ČR (ČOV-2003) - splátky jistiny</t>
  </si>
  <si>
    <t>Úvěr Volksbank CZ, a.s. (ČOV)-splátky jistiny</t>
  </si>
  <si>
    <t>Úvěr ČS,a.s.(Školský areál, stadion) - splátky jistiny</t>
  </si>
  <si>
    <t xml:space="preserve">Půjčka SFŽP ČR (Fermentační stanice 2007) - splátky jistiny </t>
  </si>
  <si>
    <t>FOMRBF - fond na obnovu modernizaci a rozčíření bytového fondu města</t>
  </si>
  <si>
    <t>63- základní příděly do stálých peněžních fondů města</t>
  </si>
  <si>
    <t>Sociální fond</t>
  </si>
  <si>
    <t>Komunikace v areálu bývalých kasáren ČSLA</t>
  </si>
  <si>
    <t>Chrám sv.Vavřince (převod dotace a příspěvek vlastníkovi kulturní památky)</t>
  </si>
  <si>
    <t>MK ČR- dotace v rámci programu regenerace MPR a MPZ</t>
  </si>
  <si>
    <t>rozpočet</t>
  </si>
  <si>
    <t>schválený</t>
  </si>
  <si>
    <t>upravený</t>
  </si>
  <si>
    <t>období</t>
  </si>
  <si>
    <t>%</t>
  </si>
  <si>
    <t xml:space="preserve">plnění </t>
  </si>
  <si>
    <t>rozpočtu</t>
  </si>
  <si>
    <t>1.-3.</t>
  </si>
  <si>
    <t>1.-6.</t>
  </si>
  <si>
    <t>1.-9.</t>
  </si>
  <si>
    <t>1.-12.</t>
  </si>
  <si>
    <t xml:space="preserve">Příspěvek stavebníků RD na infrastrukturu Mlýnský Potok 2.etapa </t>
  </si>
  <si>
    <t>MF ČR-přísp. na zabezpečení vydávání cest. dokladů s biometrickými údaji</t>
  </si>
  <si>
    <t>MF ČR-dotace na činnosti vyk. obcemi v oblasti soc.-právní ochrany dětí</t>
  </si>
  <si>
    <t>MF ČR-dotace na výkon agendy státní správy v oblasti soc. služeb</t>
  </si>
  <si>
    <t>V Ý D A J E  (tis. Kč)</t>
  </si>
  <si>
    <t>Oprava místní komunikace po povodni v r. 2006 ve V.Mýtě(dok. akce z r. 06)</t>
  </si>
  <si>
    <t>Rozšíření želez. přejezdu v ulici Prokopa Velikého (společná akce s ČD)</t>
  </si>
  <si>
    <t>Dotace na domy v měst. památkové zóně (fasády, přísp. vlastníkům památek)</t>
  </si>
  <si>
    <t>Inženýrské sítě ke 4 dvojdomkům v ul. M.Tauberové (dok. akce z roku 06)</t>
  </si>
  <si>
    <t>Regenerace panel. sídliště Družba - 2.etapa (dokončení akce z roku 2006)</t>
  </si>
  <si>
    <t>V Ý N O S Y  (tis. Kč)</t>
  </si>
  <si>
    <t>N Á K L A D Y  (tis. Kč)</t>
  </si>
  <si>
    <t>N Á K L A D Y      C EL K E M</t>
  </si>
  <si>
    <t>H O S P O D Á Ř S K Ý         V Ý S L E D E K</t>
  </si>
  <si>
    <t>V Ý N O S Y      C E L K E M</t>
  </si>
  <si>
    <t>Dar - ekologie</t>
  </si>
  <si>
    <t>Vratky soc.dávek(převod na KÚ)</t>
  </si>
  <si>
    <t>Nahodilé příjmy</t>
  </si>
  <si>
    <t>KÚ Pk - dotace na činn.odbor.lesního hospodáře</t>
  </si>
  <si>
    <t>Fin.vypořádání s KÚ, obce za r.06</t>
  </si>
  <si>
    <t>Splátky půjček ze SF</t>
  </si>
  <si>
    <t>nemocnice</t>
  </si>
  <si>
    <t>Vrácení dotace-Domoradice/dotace z roku 2006/</t>
  </si>
  <si>
    <t>Řidičské oprávnění-zkoušky</t>
  </si>
  <si>
    <t>Silniční svodidlo-Svařeň</t>
  </si>
  <si>
    <t>Ostatní příjmy z vlastní činnosti</t>
  </si>
  <si>
    <t>Fin.vypořádání s KÚ - dotace z r. 2006</t>
  </si>
  <si>
    <t>Mylné platby</t>
  </si>
  <si>
    <t>fondy</t>
  </si>
  <si>
    <t>Rozdíly proti příjmům</t>
  </si>
  <si>
    <t>Rozpočet</t>
  </si>
  <si>
    <t>schválený rozpočet rozdíl</t>
  </si>
  <si>
    <t>Výdaje soc.fondu</t>
  </si>
  <si>
    <t>Technické služby - příspěvek na provoz</t>
  </si>
  <si>
    <t>M-Klub - příspěvek na provoz</t>
  </si>
  <si>
    <t>MŠ Lidická (havárie) - pojistné plnění Generali Pojišťovna a.s.</t>
  </si>
  <si>
    <t>MF ČR-dotace-Program prevence kriminality na místní úrovni (PPKMÚ)</t>
  </si>
  <si>
    <t>Pardubický kraj-dotace-Čermákovo Vysoké Mýto</t>
  </si>
  <si>
    <t>MK ČR-dotace-veřejné informační služby knihoven-VISK3</t>
  </si>
  <si>
    <t xml:space="preserve">MK ČR-dotace-knihovna 21.století </t>
  </si>
  <si>
    <t>Vrácení dotace-Div.spolek Šembera</t>
  </si>
  <si>
    <t xml:space="preserve">Sběr hliníku </t>
  </si>
  <si>
    <t>Dividendy-Ekola a.s.</t>
  </si>
  <si>
    <t>Pardubický kraj-dotace výstava J.Honsy</t>
  </si>
  <si>
    <t>Dividendy-Česká spořitelna a.s.</t>
  </si>
  <si>
    <t>Věcné břemeno</t>
  </si>
  <si>
    <t>Poplatky za přestupky od obcí</t>
  </si>
  <si>
    <t>Odvodnění zpevněných ploch v ul. P.Velkého před čp. 711-712</t>
  </si>
  <si>
    <t>ZŠ Javornického-oprava střechy v rámci programu regenerace MPR a MPZ</t>
  </si>
  <si>
    <t>PPKMÚ-převod dotace na Dům dětí a mládeže</t>
  </si>
  <si>
    <t>PPKMÚ-klub volnočasových aktivit mládeže-EMKO</t>
  </si>
  <si>
    <t>Splátky úroků - úvěr Sportcentrum Vysoké Mýto, s.r.o.</t>
  </si>
  <si>
    <t>bez rozpočtu</t>
  </si>
  <si>
    <t>grafika</t>
  </si>
  <si>
    <t>úprava rozpočtu</t>
  </si>
  <si>
    <t>prověřit</t>
  </si>
  <si>
    <t>MVMB Domus</t>
  </si>
  <si>
    <t>nájemné</t>
  </si>
  <si>
    <t>po obdržení dotace rozpočtové opatření</t>
  </si>
  <si>
    <t>zápočet na kupní cenu pozemku</t>
  </si>
  <si>
    <t>včetně daně z nemovitosti</t>
  </si>
  <si>
    <t>M.tauberová</t>
  </si>
  <si>
    <r>
      <t>FOMRBF-(</t>
    </r>
    <r>
      <rPr>
        <sz val="9"/>
        <rFont val="Times New Roman CE"/>
        <family val="0"/>
      </rPr>
      <t>Fond na opravy, modern. a rozšíření bytového fondu)</t>
    </r>
    <r>
      <rPr>
        <sz val="12"/>
        <rFont val="Times New Roman CE"/>
        <family val="1"/>
      </rPr>
      <t>-splátky úvěrů obyvatel</t>
    </r>
  </si>
  <si>
    <t>Ing. Michal Zima</t>
  </si>
  <si>
    <t>vedoucí odboru finančního</t>
  </si>
  <si>
    <t>Převod mezd za prosinec 2006</t>
  </si>
  <si>
    <t>Splátky jistiny-úvěr Sportcentrum</t>
  </si>
  <si>
    <t>Pardubický kraj-dotace oslavy 700.let a Mezinárodní partnerské dny</t>
  </si>
  <si>
    <t>Pardubický kraj-dotace na provoz SDH</t>
  </si>
  <si>
    <t>Pardubický kraj-dotace na koncerty vysokomýt.souborů v Korbachu</t>
  </si>
  <si>
    <t>Městské lesy VM s.r.o.-podíl na zisku společníka</t>
  </si>
  <si>
    <t>Dar na opravu chodníku Brandlova č.p.505,Palackého č.p.515,516</t>
  </si>
  <si>
    <t>Prodej nemovitostí -Šmídl s.r.o.</t>
  </si>
  <si>
    <t xml:space="preserve">            -výstava Jana Honsy</t>
  </si>
  <si>
    <t>Příspěvek stavebníků RD na infrastr.-MVMB Domus</t>
  </si>
  <si>
    <t>Parkovací automaty 5 ks</t>
  </si>
  <si>
    <t>Oprava chod.před byt.domem Brandlova č.p.505,Palackého č.p.515,516</t>
  </si>
  <si>
    <t>Parkování v ulici v Peklovcích č.p.501-510</t>
  </si>
  <si>
    <t>Zřízení revizní šachty na dešt.kanalizaci ul.Zimní</t>
  </si>
  <si>
    <t>Vyúčt.záloh za rok 2006 - Městský dům</t>
  </si>
  <si>
    <t>meduna</t>
  </si>
  <si>
    <t xml:space="preserve">MěBP  VM s.r.o. - podíl na zisku </t>
  </si>
  <si>
    <t>Dar- komunikace</t>
  </si>
  <si>
    <t>Přefakturace energií, srážková voda</t>
  </si>
  <si>
    <t>Infratopné panely v zasedací místnosti Družba</t>
  </si>
  <si>
    <t>Rekonstrukce kanceláře pro městskou policii</t>
  </si>
  <si>
    <t>Městská policie-vybavení kanceláře</t>
  </si>
  <si>
    <t>Komunitní plánování-dotace ze SROP 3.2-3529 GS (ÚZ 17453)</t>
  </si>
  <si>
    <t>Komunitní plánování-dotace ze SROP 3.2-3529 GS (ÚZ 17412)</t>
  </si>
  <si>
    <t>Poplatek za komunální odpad-podnikatelé (TS)</t>
  </si>
  <si>
    <t>Pronájem hrobových míst (TS)</t>
  </si>
  <si>
    <r>
      <t xml:space="preserve">Popl. za užívání veřej. prostranství </t>
    </r>
  </si>
  <si>
    <t xml:space="preserve">Parkovací automaty ,parkovací známky                                                             </t>
  </si>
  <si>
    <t>Povodňový fond - dotace vlastníkům bytů a RD poškozených povodní</t>
  </si>
  <si>
    <t>MŽP ČR-podpora na ošetření památných a významných stromů</t>
  </si>
  <si>
    <t xml:space="preserve">Pardubický kraj-dotace na výsadbu melior.a zpevňuj.dřevin(ÚZ 29004 </t>
  </si>
  <si>
    <t>Pardubický kraj-dotace na Týden hudby</t>
  </si>
  <si>
    <t>Dary-výročí město</t>
  </si>
  <si>
    <t>MMR ČR-dotace na opravu střechy SDH po vichřici</t>
  </si>
  <si>
    <t>Ošetření památných a významných stromů</t>
  </si>
  <si>
    <t>Cyklostezka "Ke Šnakovu"-živičný kryt pozemkové úpravy</t>
  </si>
  <si>
    <t>Rekonstrukce soudu a vězení-zpracování žádosti,vyhodnocení,soutěž</t>
  </si>
  <si>
    <t>Oprava cyklostezky VM-Dvořisko</t>
  </si>
  <si>
    <t>Průhony III.-projekt na inženýrské sítě</t>
  </si>
  <si>
    <t>Pardub.kraj-dotace na výsadbu melior.a zpevňuj.dřevin</t>
  </si>
  <si>
    <t>Vysokomýtská nemocnice -poskytnutí půjčky</t>
  </si>
  <si>
    <t>Nájemné -volejbalový klub VM (181)</t>
  </si>
  <si>
    <t>M-Klub - příjmy z reklam(mandátní smlouvy)</t>
  </si>
  <si>
    <t>Pojistné plnění (Gymnázium, ZŠ Jiráskova)</t>
  </si>
  <si>
    <t>MK ČR - dotace na akci "Čermákovo Vysoké Mýto 2007 (M-klub VM)</t>
  </si>
  <si>
    <t>MF ČR - dotace na kontaktní místo veřejné správy - Czech POINT</t>
  </si>
  <si>
    <t>Pardubický kraj-dotace na činnost a provoz Informačního centra V.M.</t>
  </si>
  <si>
    <t>Pardubický kraj-dotace na výdaje jednotek SDH</t>
  </si>
  <si>
    <t>Pardubický kraj-dotace na financování osobní asistence</t>
  </si>
  <si>
    <t>Autoklub Bohemia Assistance, a.s.-jednotný systém dopravního zprav.</t>
  </si>
  <si>
    <t>dotace?</t>
  </si>
  <si>
    <t>odúčtování?</t>
  </si>
  <si>
    <t>Příjmy z prodeje - byty, ost.nemovitosti</t>
  </si>
  <si>
    <t>Provoz Dětského dopravního hřiště</t>
  </si>
  <si>
    <t>17 Fíla</t>
  </si>
  <si>
    <t>Program prevence kriminality na místní úrovni (PPKMÚ)</t>
  </si>
  <si>
    <t>Czech POINT - kontaktní místo veřejné správy</t>
  </si>
  <si>
    <t xml:space="preserve">Informační centrum Vysoké Mýto - činnost a provoz </t>
  </si>
  <si>
    <t>Divadelní spolek Šembera-dar na činnost</t>
  </si>
  <si>
    <t>Sňatky, matrika , ověřování</t>
  </si>
  <si>
    <t>Městská galerie vstupné a dary</t>
  </si>
  <si>
    <t>Vysoké Mýto 28.04.2008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</si>
</sst>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d/m/yy"/>
    <numFmt numFmtId="166" formatCode="mmmm\ 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_ ;[Red]\-#,##0\ "/>
    <numFmt numFmtId="171" formatCode="mmm/yyyy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#,##0.00\ &quot;Kč&quot;"/>
    <numFmt numFmtId="177" formatCode="0.0%"/>
    <numFmt numFmtId="178" formatCode="_-* #,##0.0\ _K_č_-;\-* #,##0.0\ _K_č_-;_-* &quot;-&quot;\ _K_č_-;_-@_-"/>
    <numFmt numFmtId="179" formatCode="_-* #,##0\ _K_č_-;\-* #,##0\ _K_č_-;_-* &quot;-&quot;?\ _K_č_-;_-@_-"/>
    <numFmt numFmtId="180" formatCode="_-* #,##0.0\ _K_č_-;\-* #,##0.0\ _K_č_-;_-* &quot;-&quot;?\ _K_č_-;_-@_-"/>
    <numFmt numFmtId="181" formatCode="#,##0.0"/>
    <numFmt numFmtId="182" formatCode="_-* #,##0\ _K_č_-;\-* #,##0\ _K_č_-;_-* &quot;0&quot;\ _K_č_-;_-@_-"/>
    <numFmt numFmtId="183" formatCode="#,##0.0_ ;\-#,##0.0\ "/>
    <numFmt numFmtId="184" formatCode="#,##0_ ;\-#,##0\ "/>
    <numFmt numFmtId="185" formatCode="_-* #,##0.0\ &quot;Kč&quot;_-;\-* #,##0.0\ &quot;Kč&quot;_-;_-* &quot;-&quot;?\ &quot;Kč&quot;_-;_-@_-"/>
    <numFmt numFmtId="186" formatCode="0.0,%"/>
    <numFmt numFmtId="187" formatCode="#,##0.00_ ;\-#,##0.00\ "/>
    <numFmt numFmtId="188" formatCode="_-* #,##0.00\ _K_č_-;\-* #,##0.00\ _K_č_-;_-* &quot;-&quot;\ _K_č_-;_-@_-"/>
    <numFmt numFmtId="189" formatCode="_-* #,##0.00\ _K_č_-;\-* #,##0.00\ _K_č_-;_-* &quot;-&quot;?\ _K_č_-;_-@_-"/>
    <numFmt numFmtId="190" formatCode="_-* #,##0.0\ _K_č_-;\-* #,##0.0\ _K_č_-;_-* &quot;-&quot;??\ _K_č_-;_-@_-"/>
    <numFmt numFmtId="191" formatCode="_-* #,##0.000\ _K_č_-;\-* #,##0.000\ _K_č_-;_-* &quot;-&quot;\ _K_č_-;_-@_-"/>
    <numFmt numFmtId="192" formatCode="0_ ;\-0\ "/>
    <numFmt numFmtId="193" formatCode="[$-405]d\.\ mmmm\ yyyy"/>
    <numFmt numFmtId="194" formatCode="#,##0.000"/>
    <numFmt numFmtId="195" formatCode="#,##0.0\ &quot;Kč&quot;"/>
    <numFmt numFmtId="196" formatCode="0.0000"/>
    <numFmt numFmtId="197" formatCode="0.000"/>
    <numFmt numFmtId="198" formatCode="0.0"/>
    <numFmt numFmtId="199" formatCode="0.00000"/>
  </numFmts>
  <fonts count="30">
    <font>
      <sz val="10"/>
      <name val="Arial CE"/>
      <family val="0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 CE"/>
      <family val="1"/>
    </font>
    <font>
      <sz val="18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ahoma"/>
      <family val="2"/>
    </font>
    <font>
      <b/>
      <sz val="8"/>
      <name val="Tahoma"/>
      <family val="0"/>
    </font>
    <font>
      <sz val="12"/>
      <name val="Arial CE"/>
      <family val="2"/>
    </font>
    <font>
      <b/>
      <sz val="9"/>
      <name val="Arial CE"/>
      <family val="0"/>
    </font>
    <font>
      <sz val="12"/>
      <name val="Times New Roman CE"/>
      <family val="1"/>
    </font>
    <font>
      <b/>
      <i/>
      <sz val="12"/>
      <name val="Times New Roman CE"/>
      <family val="1"/>
    </font>
    <font>
      <sz val="8"/>
      <name val="Arial CE"/>
      <family val="0"/>
    </font>
    <font>
      <b/>
      <sz val="14"/>
      <name val="Times New Roman CE"/>
      <family val="0"/>
    </font>
    <font>
      <b/>
      <sz val="20"/>
      <name val="Times New Roman CE"/>
      <family val="0"/>
    </font>
    <font>
      <sz val="12"/>
      <name val="Times New Roman"/>
      <family val="1"/>
    </font>
    <font>
      <sz val="13"/>
      <name val="Times New Roman CE"/>
      <family val="1"/>
    </font>
    <font>
      <i/>
      <sz val="12"/>
      <name val="Times New Roman CE"/>
      <family val="1"/>
    </font>
    <font>
      <b/>
      <i/>
      <sz val="20"/>
      <name val="Times New Roman CE"/>
      <family val="1"/>
    </font>
    <font>
      <i/>
      <sz val="13"/>
      <name val="Times New Roman CE"/>
      <family val="1"/>
    </font>
    <font>
      <i/>
      <sz val="11"/>
      <name val="Times New Roman CE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 CE"/>
      <family val="0"/>
    </font>
    <font>
      <sz val="9"/>
      <name val="Arial"/>
      <family val="2"/>
    </font>
    <font>
      <sz val="9"/>
      <name val="Times New Roman CE"/>
      <family val="0"/>
    </font>
    <font>
      <b/>
      <sz val="8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49" fontId="6" fillId="0" borderId="0" xfId="20" applyNumberFormat="1" applyFont="1" applyFill="1" applyBorder="1">
      <alignment/>
      <protection/>
    </xf>
    <xf numFmtId="0" fontId="6" fillId="0" borderId="0" xfId="20" applyNumberFormat="1" applyFont="1" applyFill="1" applyBorder="1">
      <alignment/>
      <protection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Alignment="1">
      <alignment horizontal="left"/>
    </xf>
    <xf numFmtId="181" fontId="8" fillId="0" borderId="0" xfId="20" applyNumberFormat="1" applyFont="1" applyFill="1" applyBorder="1" applyAlignment="1">
      <alignment horizontal="right"/>
      <protection/>
    </xf>
    <xf numFmtId="0" fontId="13" fillId="0" borderId="0" xfId="20" applyNumberFormat="1" applyFont="1" applyFill="1" applyBorder="1">
      <alignment/>
      <protection/>
    </xf>
    <xf numFmtId="49" fontId="13" fillId="0" borderId="0" xfId="20" applyNumberFormat="1" applyFont="1" applyFill="1" applyBorder="1">
      <alignment/>
      <protection/>
    </xf>
    <xf numFmtId="181" fontId="13" fillId="0" borderId="0" xfId="20" applyNumberFormat="1" applyFont="1" applyFill="1" applyBorder="1" applyAlignment="1">
      <alignment horizontal="right"/>
      <protection/>
    </xf>
    <xf numFmtId="181" fontId="13" fillId="0" borderId="0" xfId="20" applyNumberFormat="1" applyFont="1" applyFill="1" applyBorder="1" applyAlignment="1">
      <alignment horizontal="right"/>
      <protection/>
    </xf>
    <xf numFmtId="181" fontId="8" fillId="0" borderId="0" xfId="20" applyNumberFormat="1" applyFont="1" applyFill="1" applyBorder="1" applyAlignment="1">
      <alignment horizontal="right" vertical="center"/>
      <protection/>
    </xf>
    <xf numFmtId="49" fontId="16" fillId="0" borderId="0" xfId="20" applyNumberFormat="1" applyFont="1" applyFill="1" applyBorder="1" applyAlignment="1">
      <alignment horizontal="left" vertical="center"/>
      <protection/>
    </xf>
    <xf numFmtId="49" fontId="16" fillId="0" borderId="3" xfId="20" applyNumberFormat="1" applyFont="1" applyFill="1" applyBorder="1" applyAlignment="1">
      <alignment horizontal="left" vertical="center"/>
      <protection/>
    </xf>
    <xf numFmtId="181" fontId="8" fillId="0" borderId="0" xfId="20" applyNumberFormat="1" applyFont="1" applyFill="1" applyBorder="1" applyAlignment="1">
      <alignment horizontal="right"/>
      <protection/>
    </xf>
    <xf numFmtId="0" fontId="8" fillId="0" borderId="4" xfId="20" applyNumberFormat="1" applyFont="1" applyFill="1" applyBorder="1">
      <alignment/>
      <protection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Alignment="1">
      <alignment/>
    </xf>
    <xf numFmtId="181" fontId="20" fillId="0" borderId="0" xfId="0" applyNumberFormat="1" applyFont="1" applyFill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181" fontId="22" fillId="0" borderId="0" xfId="0" applyNumberFormat="1" applyFont="1" applyAlignment="1">
      <alignment/>
    </xf>
    <xf numFmtId="181" fontId="23" fillId="0" borderId="0" xfId="0" applyNumberFormat="1" applyFont="1" applyFill="1" applyAlignment="1">
      <alignment/>
    </xf>
    <xf numFmtId="0" fontId="24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81" fontId="2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64" fontId="11" fillId="0" borderId="0" xfId="0" applyNumberFormat="1" applyFont="1" applyFill="1" applyAlignment="1">
      <alignment horizontal="left"/>
    </xf>
    <xf numFmtId="49" fontId="4" fillId="0" borderId="0" xfId="20" applyNumberFormat="1" applyFont="1" applyFill="1" applyBorder="1" applyAlignment="1">
      <alignment horizontal="center" vertical="top"/>
      <protection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horizontal="center"/>
    </xf>
    <xf numFmtId="49" fontId="14" fillId="0" borderId="5" xfId="20" applyNumberFormat="1" applyFont="1" applyFill="1" applyBorder="1">
      <alignment/>
      <protection/>
    </xf>
    <xf numFmtId="0" fontId="13" fillId="0" borderId="5" xfId="20" applyNumberFormat="1" applyFont="1" applyFill="1" applyBorder="1">
      <alignment/>
      <protection/>
    </xf>
    <xf numFmtId="0" fontId="13" fillId="0" borderId="5" xfId="20" applyNumberFormat="1" applyFont="1" applyFill="1" applyBorder="1" applyAlignment="1">
      <alignment horizontal="left"/>
      <protection/>
    </xf>
    <xf numFmtId="0" fontId="14" fillId="0" borderId="5" xfId="20" applyNumberFormat="1" applyFont="1" applyFill="1" applyBorder="1">
      <alignment/>
      <protection/>
    </xf>
    <xf numFmtId="49" fontId="13" fillId="0" borderId="5" xfId="20" applyNumberFormat="1" applyFont="1" applyFill="1" applyBorder="1">
      <alignment/>
      <protection/>
    </xf>
    <xf numFmtId="0" fontId="8" fillId="0" borderId="5" xfId="20" applyNumberFormat="1" applyFont="1" applyFill="1" applyBorder="1">
      <alignment/>
      <protection/>
    </xf>
    <xf numFmtId="0" fontId="14" fillId="0" borderId="5" xfId="20" applyNumberFormat="1" applyFont="1" applyFill="1" applyBorder="1" applyAlignment="1">
      <alignment horizontal="left"/>
      <protection/>
    </xf>
    <xf numFmtId="0" fontId="13" fillId="0" borderId="5" xfId="20" applyNumberFormat="1" applyFont="1" applyFill="1" applyBorder="1">
      <alignment/>
      <protection/>
    </xf>
    <xf numFmtId="0" fontId="13" fillId="0" borderId="5" xfId="20" applyNumberFormat="1" applyFont="1" applyFill="1" applyBorder="1" applyAlignment="1">
      <alignment vertical="center"/>
      <protection/>
    </xf>
    <xf numFmtId="0" fontId="13" fillId="0" borderId="5" xfId="20" applyNumberFormat="1" applyFont="1" applyFill="1" applyBorder="1" applyAlignment="1" quotePrefix="1">
      <alignment vertical="center"/>
      <protection/>
    </xf>
    <xf numFmtId="0" fontId="13" fillId="0" borderId="5" xfId="20" applyNumberFormat="1" applyFont="1" applyFill="1" applyBorder="1" applyAlignment="1" quotePrefix="1">
      <alignment vertical="center"/>
      <protection/>
    </xf>
    <xf numFmtId="0" fontId="8" fillId="0" borderId="5" xfId="20" applyNumberFormat="1" applyFont="1" applyFill="1" applyBorder="1" applyAlignment="1">
      <alignment vertical="center"/>
      <protection/>
    </xf>
    <xf numFmtId="0" fontId="8" fillId="0" borderId="6" xfId="20" applyNumberFormat="1" applyFont="1" applyFill="1" applyBorder="1">
      <alignment/>
      <protection/>
    </xf>
    <xf numFmtId="0" fontId="8" fillId="0" borderId="7" xfId="20" applyNumberFormat="1" applyFont="1" applyFill="1" applyBorder="1">
      <alignment/>
      <protection/>
    </xf>
    <xf numFmtId="0" fontId="11" fillId="0" borderId="0" xfId="0" applyFont="1" applyFill="1" applyBorder="1" applyAlignment="1">
      <alignment/>
    </xf>
    <xf numFmtId="181" fontId="11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181" fontId="8" fillId="0" borderId="8" xfId="20" applyNumberFormat="1" applyFont="1" applyFill="1" applyBorder="1" applyAlignment="1">
      <alignment horizontal="right" vertical="center"/>
      <protection/>
    </xf>
    <xf numFmtId="49" fontId="14" fillId="0" borderId="5" xfId="0" applyNumberFormat="1" applyFont="1" applyFill="1" applyBorder="1" applyAlignment="1">
      <alignment horizontal="left" vertical="center"/>
    </xf>
    <xf numFmtId="0" fontId="8" fillId="0" borderId="9" xfId="20" applyNumberFormat="1" applyFont="1" applyFill="1" applyBorder="1">
      <alignment/>
      <protection/>
    </xf>
    <xf numFmtId="49" fontId="17" fillId="0" borderId="5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 vertical="top"/>
    </xf>
    <xf numFmtId="49" fontId="25" fillId="0" borderId="12" xfId="0" applyNumberFormat="1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13" fillId="0" borderId="13" xfId="0" applyFont="1" applyBorder="1" applyAlignment="1">
      <alignment/>
    </xf>
    <xf numFmtId="181" fontId="8" fillId="0" borderId="13" xfId="0" applyNumberFormat="1" applyFont="1" applyFill="1" applyBorder="1" applyAlignment="1">
      <alignment/>
    </xf>
    <xf numFmtId="49" fontId="26" fillId="0" borderId="5" xfId="20" applyNumberFormat="1" applyFont="1" applyFill="1" applyBorder="1" applyAlignment="1">
      <alignment horizontal="left" vertical="center"/>
      <protection/>
    </xf>
    <xf numFmtId="0" fontId="8" fillId="0" borderId="14" xfId="20" applyNumberFormat="1" applyFont="1" applyFill="1" applyBorder="1">
      <alignment/>
      <protection/>
    </xf>
    <xf numFmtId="181" fontId="8" fillId="0" borderId="15" xfId="20" applyNumberFormat="1" applyFont="1" applyFill="1" applyBorder="1" applyAlignment="1">
      <alignment horizontal="right"/>
      <protection/>
    </xf>
    <xf numFmtId="0" fontId="8" fillId="0" borderId="16" xfId="20" applyNumberFormat="1" applyFont="1" applyFill="1" applyBorder="1">
      <alignment/>
      <protection/>
    </xf>
    <xf numFmtId="181" fontId="8" fillId="0" borderId="13" xfId="20" applyNumberFormat="1" applyFont="1" applyFill="1" applyBorder="1" applyAlignment="1">
      <alignment horizontal="right"/>
      <protection/>
    </xf>
    <xf numFmtId="181" fontId="13" fillId="0" borderId="14" xfId="20" applyNumberFormat="1" applyFont="1" applyFill="1" applyBorder="1" applyAlignment="1">
      <alignment horizontal="left"/>
      <protection/>
    </xf>
    <xf numFmtId="0" fontId="14" fillId="0" borderId="14" xfId="20" applyNumberFormat="1" applyFont="1" applyFill="1" applyBorder="1">
      <alignment/>
      <protection/>
    </xf>
    <xf numFmtId="3" fontId="4" fillId="0" borderId="0" xfId="20" applyNumberFormat="1" applyFont="1" applyFill="1">
      <alignment/>
      <protection/>
    </xf>
    <xf numFmtId="49" fontId="4" fillId="0" borderId="0" xfId="20" applyNumberFormat="1" applyFont="1" applyFill="1">
      <alignment/>
      <protection/>
    </xf>
    <xf numFmtId="3" fontId="4" fillId="2" borderId="0" xfId="20" applyNumberFormat="1" applyFont="1" applyFill="1">
      <alignment/>
      <protection/>
    </xf>
    <xf numFmtId="178" fontId="13" fillId="0" borderId="0" xfId="20" applyNumberFormat="1" applyFont="1" applyFill="1" applyBorder="1" applyAlignment="1">
      <alignment horizontal="center"/>
      <protection/>
    </xf>
    <xf numFmtId="181" fontId="8" fillId="0" borderId="0" xfId="20" applyNumberFormat="1" applyFont="1" applyFill="1" applyBorder="1" applyAlignment="1">
      <alignment horizontal="center"/>
      <protection/>
    </xf>
    <xf numFmtId="0" fontId="13" fillId="0" borderId="0" xfId="20" applyNumberFormat="1" applyFont="1" applyFill="1" applyBorder="1" applyAlignment="1">
      <alignment horizontal="center"/>
      <protection/>
    </xf>
    <xf numFmtId="181" fontId="8" fillId="0" borderId="15" xfId="20" applyNumberFormat="1" applyFont="1" applyFill="1" applyBorder="1" applyAlignment="1">
      <alignment horizontal="right"/>
      <protection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79" fontId="13" fillId="0" borderId="0" xfId="20" applyNumberFormat="1" applyFont="1" applyFill="1" applyBorder="1" applyAlignment="1">
      <alignment horizontal="center"/>
      <protection/>
    </xf>
    <xf numFmtId="181" fontId="13" fillId="0" borderId="0" xfId="20" applyNumberFormat="1" applyFont="1" applyFill="1" applyBorder="1" applyAlignment="1">
      <alignment horizontal="right" vertical="center"/>
      <protection/>
    </xf>
    <xf numFmtId="178" fontId="13" fillId="0" borderId="0" xfId="20" applyNumberFormat="1" applyFont="1" applyFill="1" applyBorder="1" applyAlignment="1">
      <alignment horizontal="center"/>
      <protection/>
    </xf>
    <xf numFmtId="181" fontId="13" fillId="0" borderId="0" xfId="0" applyNumberFormat="1" applyFont="1" applyFill="1" applyAlignment="1">
      <alignment horizontal="right"/>
    </xf>
    <xf numFmtId="0" fontId="8" fillId="0" borderId="17" xfId="20" applyNumberFormat="1" applyFont="1" applyFill="1" applyBorder="1">
      <alignment/>
      <protection/>
    </xf>
    <xf numFmtId="181" fontId="8" fillId="0" borderId="13" xfId="20" applyNumberFormat="1" applyFont="1" applyFill="1" applyBorder="1" applyAlignment="1">
      <alignment horizontal="right"/>
      <protection/>
    </xf>
    <xf numFmtId="181" fontId="8" fillId="0" borderId="18" xfId="20" applyNumberFormat="1" applyFont="1" applyFill="1" applyBorder="1" applyAlignment="1">
      <alignment horizontal="right"/>
      <protection/>
    </xf>
    <xf numFmtId="164" fontId="13" fillId="0" borderId="0" xfId="0" applyNumberFormat="1" applyFont="1" applyFill="1" applyAlignment="1">
      <alignment horizontal="left"/>
    </xf>
    <xf numFmtId="49" fontId="6" fillId="0" borderId="0" xfId="20" applyNumberFormat="1" applyFont="1" applyFill="1">
      <alignment/>
      <protection/>
    </xf>
    <xf numFmtId="3" fontId="4" fillId="2" borderId="0" xfId="20" applyNumberFormat="1" applyFont="1" applyFill="1" applyBorder="1">
      <alignment/>
      <protection/>
    </xf>
    <xf numFmtId="3" fontId="6" fillId="0" borderId="0" xfId="20" applyNumberFormat="1" applyFont="1" applyFill="1">
      <alignment/>
      <protection/>
    </xf>
    <xf numFmtId="3" fontId="6" fillId="0" borderId="0" xfId="20" applyNumberFormat="1" applyFont="1" applyFill="1" applyBorder="1">
      <alignment/>
      <protection/>
    </xf>
    <xf numFmtId="3" fontId="4" fillId="0" borderId="0" xfId="20" applyNumberFormat="1" applyFont="1" applyFill="1" applyBorder="1">
      <alignment/>
      <protection/>
    </xf>
    <xf numFmtId="3" fontId="6" fillId="0" borderId="0" xfId="20" applyNumberFormat="1" applyFont="1" applyFill="1">
      <alignment/>
      <protection/>
    </xf>
    <xf numFmtId="49" fontId="7" fillId="0" borderId="0" xfId="20" applyNumberFormat="1" applyFont="1" applyFill="1" applyBorder="1">
      <alignment/>
      <protection/>
    </xf>
    <xf numFmtId="3" fontId="4" fillId="0" borderId="1" xfId="20" applyNumberFormat="1" applyFont="1" applyFill="1" applyBorder="1">
      <alignment/>
      <protection/>
    </xf>
    <xf numFmtId="0" fontId="12" fillId="0" borderId="0" xfId="0" applyFont="1" applyAlignment="1">
      <alignment/>
    </xf>
    <xf numFmtId="181" fontId="13" fillId="0" borderId="13" xfId="0" applyNumberFormat="1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198" fontId="18" fillId="0" borderId="11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11" xfId="0" applyFont="1" applyFill="1" applyBorder="1" applyAlignment="1">
      <alignment horizontal="center"/>
    </xf>
    <xf numFmtId="198" fontId="13" fillId="0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81" fontId="8" fillId="0" borderId="8" xfId="20" applyNumberFormat="1" applyFont="1" applyFill="1" applyBorder="1" applyAlignment="1">
      <alignment horizontal="right"/>
      <protection/>
    </xf>
    <xf numFmtId="181" fontId="8" fillId="0" borderId="19" xfId="20" applyNumberFormat="1" applyFont="1" applyFill="1" applyBorder="1" applyAlignment="1">
      <alignment horizontal="right"/>
      <protection/>
    </xf>
    <xf numFmtId="0" fontId="14" fillId="0" borderId="5" xfId="20" applyNumberFormat="1" applyFont="1" applyFill="1" applyBorder="1">
      <alignment/>
      <protection/>
    </xf>
    <xf numFmtId="4" fontId="8" fillId="0" borderId="0" xfId="20" applyNumberFormat="1" applyFont="1" applyFill="1" applyBorder="1" applyAlignment="1">
      <alignment horizontal="right"/>
      <protection/>
    </xf>
    <xf numFmtId="4" fontId="13" fillId="0" borderId="0" xfId="0" applyNumberFormat="1" applyFont="1" applyFill="1" applyBorder="1" applyAlignment="1">
      <alignment/>
    </xf>
    <xf numFmtId="3" fontId="4" fillId="3" borderId="0" xfId="20" applyNumberFormat="1" applyFont="1" applyFill="1">
      <alignment/>
      <protection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4" fontId="27" fillId="0" borderId="0" xfId="20" applyNumberFormat="1" applyFont="1" applyFill="1" applyBorder="1">
      <alignment/>
      <protection/>
    </xf>
    <xf numFmtId="4" fontId="1" fillId="0" borderId="0" xfId="0" applyNumberFormat="1" applyFont="1" applyFill="1" applyAlignment="1">
      <alignment/>
    </xf>
    <xf numFmtId="49" fontId="27" fillId="6" borderId="0" xfId="20" applyNumberFormat="1" applyFont="1" applyFill="1" applyBorder="1">
      <alignment/>
      <protection/>
    </xf>
    <xf numFmtId="49" fontId="6" fillId="6" borderId="0" xfId="20" applyNumberFormat="1" applyFont="1" applyFill="1" applyBorder="1">
      <alignment/>
      <protection/>
    </xf>
    <xf numFmtId="0" fontId="1" fillId="7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Border="1" applyAlignment="1">
      <alignment/>
    </xf>
    <xf numFmtId="0" fontId="14" fillId="0" borderId="20" xfId="20" applyNumberFormat="1" applyFont="1" applyFill="1" applyBorder="1">
      <alignment/>
      <protection/>
    </xf>
    <xf numFmtId="0" fontId="13" fillId="0" borderId="13" xfId="0" applyFont="1" applyFill="1" applyBorder="1" applyAlignment="1">
      <alignment/>
    </xf>
    <xf numFmtId="181" fontId="13" fillId="0" borderId="21" xfId="20" applyNumberFormat="1" applyFont="1" applyFill="1" applyBorder="1" applyAlignment="1">
      <alignment horizontal="right"/>
      <protection/>
    </xf>
    <xf numFmtId="0" fontId="8" fillId="0" borderId="20" xfId="20" applyNumberFormat="1" applyFont="1" applyFill="1" applyBorder="1">
      <alignment/>
      <protection/>
    </xf>
    <xf numFmtId="49" fontId="8" fillId="0" borderId="16" xfId="20" applyNumberFormat="1" applyFont="1" applyFill="1" applyBorder="1" applyAlignment="1">
      <alignment horizontal="left" vertical="center"/>
      <protection/>
    </xf>
    <xf numFmtId="0" fontId="8" fillId="0" borderId="16" xfId="0" applyFont="1" applyFill="1" applyBorder="1" applyAlignment="1">
      <alignment horizontal="left"/>
    </xf>
    <xf numFmtId="180" fontId="13" fillId="0" borderId="0" xfId="20" applyNumberFormat="1" applyFont="1" applyFill="1" applyBorder="1" applyAlignment="1">
      <alignment horizontal="center"/>
      <protection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Fill="1" applyBorder="1" applyAlignment="1">
      <alignment horizontal="left"/>
    </xf>
    <xf numFmtId="14" fontId="13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1" fillId="8" borderId="0" xfId="0" applyFont="1" applyFill="1" applyAlignment="1">
      <alignment/>
    </xf>
    <xf numFmtId="0" fontId="11" fillId="9" borderId="0" xfId="0" applyFont="1" applyFill="1" applyAlignment="1">
      <alignment/>
    </xf>
    <xf numFmtId="181" fontId="13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" fillId="0" borderId="23" xfId="20" applyNumberFormat="1" applyFont="1" applyFill="1" applyBorder="1">
      <alignment/>
      <protection/>
    </xf>
    <xf numFmtId="0" fontId="8" fillId="0" borderId="1" xfId="20" applyNumberFormat="1" applyFont="1" applyFill="1" applyBorder="1">
      <alignment/>
      <protection/>
    </xf>
    <xf numFmtId="181" fontId="8" fillId="0" borderId="24" xfId="20" applyNumberFormat="1" applyFont="1" applyFill="1" applyBorder="1" applyAlignment="1">
      <alignment horizontal="right"/>
      <protection/>
    </xf>
    <xf numFmtId="181" fontId="8" fillId="0" borderId="1" xfId="20" applyNumberFormat="1" applyFont="1" applyFill="1" applyBorder="1" applyAlignment="1">
      <alignment horizontal="right"/>
      <protection/>
    </xf>
    <xf numFmtId="181" fontId="8" fillId="0" borderId="24" xfId="20" applyNumberFormat="1" applyFont="1" applyFill="1" applyBorder="1" applyAlignment="1">
      <alignment horizontal="right"/>
      <protection/>
    </xf>
    <xf numFmtId="181" fontId="8" fillId="0" borderId="1" xfId="20" applyNumberFormat="1" applyFont="1" applyFill="1" applyBorder="1" applyAlignment="1">
      <alignment horizontal="right"/>
      <protection/>
    </xf>
    <xf numFmtId="0" fontId="11" fillId="0" borderId="1" xfId="0" applyFont="1" applyFill="1" applyBorder="1" applyAlignment="1">
      <alignment/>
    </xf>
    <xf numFmtId="164" fontId="12" fillId="0" borderId="0" xfId="0" applyNumberFormat="1" applyFont="1" applyFill="1" applyAlignment="1">
      <alignment horizontal="left"/>
    </xf>
    <xf numFmtId="198" fontId="13" fillId="0" borderId="11" xfId="0" applyNumberFormat="1" applyFont="1" applyFill="1" applyBorder="1" applyAlignment="1">
      <alignment horizontal="center"/>
    </xf>
    <xf numFmtId="198" fontId="13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0" fontId="1" fillId="10" borderId="0" xfId="0" applyFont="1" applyFill="1" applyAlignment="1">
      <alignment/>
    </xf>
    <xf numFmtId="0" fontId="25" fillId="0" borderId="20" xfId="0" applyFont="1" applyBorder="1" applyAlignment="1">
      <alignment horizontal="center"/>
    </xf>
    <xf numFmtId="49" fontId="25" fillId="0" borderId="5" xfId="0" applyNumberFormat="1" applyFont="1" applyFill="1" applyBorder="1" applyAlignment="1">
      <alignment horizontal="center" vertical="top"/>
    </xf>
    <xf numFmtId="49" fontId="25" fillId="0" borderId="25" xfId="0" applyNumberFormat="1" applyFont="1" applyFill="1" applyBorder="1" applyAlignment="1">
      <alignment horizontal="center"/>
    </xf>
    <xf numFmtId="198" fontId="18" fillId="0" borderId="22" xfId="0" applyNumberFormat="1" applyFont="1" applyFill="1" applyBorder="1" applyAlignment="1">
      <alignment horizontal="center"/>
    </xf>
    <xf numFmtId="198" fontId="18" fillId="0" borderId="26" xfId="0" applyNumberFormat="1" applyFont="1" applyFill="1" applyBorder="1" applyAlignment="1">
      <alignment horizontal="center"/>
    </xf>
    <xf numFmtId="181" fontId="13" fillId="0" borderId="15" xfId="20" applyNumberFormat="1" applyFont="1" applyFill="1" applyBorder="1" applyAlignment="1">
      <alignment horizontal="right"/>
      <protection/>
    </xf>
    <xf numFmtId="181" fontId="13" fillId="0" borderId="0" xfId="0" applyNumberFormat="1" applyFont="1" applyFill="1" applyBorder="1" applyAlignment="1">
      <alignment/>
    </xf>
    <xf numFmtId="181" fontId="13" fillId="0" borderId="0" xfId="0" applyNumberFormat="1" applyFont="1" applyFill="1" applyAlignment="1">
      <alignment/>
    </xf>
    <xf numFmtId="181" fontId="8" fillId="0" borderId="17" xfId="20" applyNumberFormat="1" applyFont="1" applyFill="1" applyBorder="1">
      <alignment/>
      <protection/>
    </xf>
    <xf numFmtId="198" fontId="8" fillId="0" borderId="26" xfId="20" applyNumberFormat="1" applyFont="1" applyFill="1" applyBorder="1" applyAlignment="1">
      <alignment horizontal="center"/>
      <protection/>
    </xf>
    <xf numFmtId="198" fontId="8" fillId="0" borderId="11" xfId="20" applyNumberFormat="1" applyFont="1" applyFill="1" applyBorder="1" applyAlignment="1">
      <alignment horizontal="center"/>
      <protection/>
    </xf>
    <xf numFmtId="198" fontId="8" fillId="0" borderId="27" xfId="20" applyNumberFormat="1" applyFont="1" applyFill="1" applyBorder="1" applyAlignment="1">
      <alignment horizontal="center"/>
      <protection/>
    </xf>
    <xf numFmtId="198" fontId="8" fillId="0" borderId="1" xfId="20" applyNumberFormat="1" applyFont="1" applyFill="1" applyBorder="1" applyAlignment="1">
      <alignment horizontal="center"/>
      <protection/>
    </xf>
    <xf numFmtId="198" fontId="8" fillId="0" borderId="0" xfId="20" applyNumberFormat="1" applyFont="1" applyFill="1" applyBorder="1" applyAlignment="1">
      <alignment horizontal="center"/>
      <protection/>
    </xf>
    <xf numFmtId="198" fontId="13" fillId="0" borderId="11" xfId="20" applyNumberFormat="1" applyFont="1" applyFill="1" applyBorder="1" applyAlignment="1">
      <alignment horizontal="center" vertical="center"/>
      <protection/>
    </xf>
    <xf numFmtId="198" fontId="8" fillId="0" borderId="10" xfId="20" applyNumberFormat="1" applyFont="1" applyFill="1" applyBorder="1" applyAlignment="1">
      <alignment horizontal="center"/>
      <protection/>
    </xf>
    <xf numFmtId="198" fontId="8" fillId="0" borderId="28" xfId="20" applyNumberFormat="1" applyFont="1" applyFill="1" applyBorder="1" applyAlignment="1">
      <alignment horizontal="center"/>
      <protection/>
    </xf>
    <xf numFmtId="198" fontId="8" fillId="0" borderId="29" xfId="20" applyNumberFormat="1" applyFont="1" applyFill="1" applyBorder="1" applyAlignment="1">
      <alignment horizontal="center"/>
      <protection/>
    </xf>
    <xf numFmtId="198" fontId="25" fillId="0" borderId="30" xfId="0" applyNumberFormat="1" applyFont="1" applyFill="1" applyBorder="1" applyAlignment="1">
      <alignment horizontal="center"/>
    </xf>
    <xf numFmtId="0" fontId="11" fillId="7" borderId="0" xfId="0" applyFont="1" applyFill="1" applyAlignment="1">
      <alignment/>
    </xf>
    <xf numFmtId="0" fontId="13" fillId="0" borderId="25" xfId="20" applyNumberFormat="1" applyFont="1" applyFill="1" applyBorder="1">
      <alignment/>
      <protection/>
    </xf>
    <xf numFmtId="181" fontId="13" fillId="0" borderId="2" xfId="20" applyNumberFormat="1" applyFont="1" applyFill="1" applyBorder="1" applyAlignment="1">
      <alignment horizontal="right"/>
      <protection/>
    </xf>
    <xf numFmtId="0" fontId="13" fillId="0" borderId="2" xfId="0" applyFont="1" applyFill="1" applyBorder="1" applyAlignment="1">
      <alignment/>
    </xf>
    <xf numFmtId="198" fontId="13" fillId="0" borderId="12" xfId="0" applyNumberFormat="1" applyFont="1" applyFill="1" applyBorder="1" applyAlignment="1">
      <alignment horizontal="center"/>
    </xf>
    <xf numFmtId="198" fontId="13" fillId="0" borderId="2" xfId="0" applyNumberFormat="1" applyFont="1" applyFill="1" applyBorder="1" applyAlignment="1">
      <alignment/>
    </xf>
    <xf numFmtId="0" fontId="13" fillId="0" borderId="25" xfId="20" applyNumberFormat="1" applyFont="1" applyFill="1" applyBorder="1" applyAlignment="1">
      <alignment horizontal="left"/>
      <protection/>
    </xf>
    <xf numFmtId="181" fontId="13" fillId="0" borderId="2" xfId="0" applyNumberFormat="1" applyFont="1" applyFill="1" applyBorder="1" applyAlignment="1">
      <alignment horizontal="right"/>
    </xf>
    <xf numFmtId="198" fontId="13" fillId="0" borderId="12" xfId="20" applyNumberFormat="1" applyFont="1" applyFill="1" applyBorder="1" applyAlignment="1">
      <alignment horizontal="center" vertical="center"/>
      <protection/>
    </xf>
    <xf numFmtId="198" fontId="13" fillId="0" borderId="31" xfId="20" applyNumberFormat="1" applyFont="1" applyFill="1" applyBorder="1" applyAlignment="1">
      <alignment horizontal="center"/>
      <protection/>
    </xf>
    <xf numFmtId="181" fontId="13" fillId="0" borderId="2" xfId="20" applyNumberFormat="1" applyFont="1" applyFill="1" applyBorder="1" applyAlignment="1">
      <alignment horizontal="right"/>
      <protection/>
    </xf>
    <xf numFmtId="198" fontId="18" fillId="0" borderId="12" xfId="0" applyNumberFormat="1" applyFont="1" applyFill="1" applyBorder="1" applyAlignment="1">
      <alignment horizontal="center"/>
    </xf>
    <xf numFmtId="49" fontId="13" fillId="0" borderId="25" xfId="20" applyNumberFormat="1" applyFont="1" applyFill="1" applyBorder="1">
      <alignment/>
      <protection/>
    </xf>
    <xf numFmtId="198" fontId="18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left"/>
    </xf>
    <xf numFmtId="49" fontId="13" fillId="0" borderId="20" xfId="20" applyNumberFormat="1" applyFont="1" applyFill="1" applyBorder="1">
      <alignment/>
      <protection/>
    </xf>
    <xf numFmtId="198" fontId="18" fillId="0" borderId="10" xfId="0" applyNumberFormat="1" applyFont="1" applyFill="1" applyBorder="1" applyAlignment="1">
      <alignment horizontal="center"/>
    </xf>
    <xf numFmtId="0" fontId="13" fillId="0" borderId="0" xfId="20" applyNumberFormat="1" applyFont="1" applyFill="1" applyBorder="1" applyAlignment="1">
      <alignment horizontal="left"/>
      <protection/>
    </xf>
    <xf numFmtId="0" fontId="8" fillId="0" borderId="23" xfId="20" applyNumberFormat="1" applyFont="1" applyFill="1" applyBorder="1">
      <alignment/>
      <protection/>
    </xf>
    <xf numFmtId="181" fontId="13" fillId="0" borderId="24" xfId="20" applyNumberFormat="1" applyFont="1" applyFill="1" applyBorder="1" applyAlignment="1">
      <alignment horizontal="right"/>
      <protection/>
    </xf>
    <xf numFmtId="198" fontId="18" fillId="0" borderId="27" xfId="0" applyNumberFormat="1" applyFont="1" applyFill="1" applyBorder="1" applyAlignment="1">
      <alignment horizontal="center"/>
    </xf>
    <xf numFmtId="198" fontId="18" fillId="0" borderId="32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25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0" fontId="4" fillId="2" borderId="0" xfId="20" applyNumberFormat="1" applyFont="1" applyFill="1" applyAlignment="1">
      <alignment horizontal="center"/>
      <protection/>
    </xf>
    <xf numFmtId="49" fontId="25" fillId="0" borderId="5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ozbor hospodaření 2002 - záloha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17</xdr:row>
      <xdr:rowOff>161925</xdr:rowOff>
    </xdr:from>
    <xdr:to>
      <xdr:col>4</xdr:col>
      <xdr:colOff>342900</xdr:colOff>
      <xdr:row>20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676525" y="3724275"/>
          <a:ext cx="4133850" cy="666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8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Times New Roman"/>
              <a:cs typeface="Times New Roman"/>
            </a:rPr>
            <a:t>Město Vysoké Mýto</a:t>
          </a:r>
        </a:p>
      </xdr:txBody>
    </xdr:sp>
    <xdr:clientData/>
  </xdr:twoCellAnchor>
  <xdr:twoCellAnchor>
    <xdr:from>
      <xdr:col>0</xdr:col>
      <xdr:colOff>685800</xdr:colOff>
      <xdr:row>27</xdr:row>
      <xdr:rowOff>104775</xdr:rowOff>
    </xdr:from>
    <xdr:to>
      <xdr:col>0</xdr:col>
      <xdr:colOff>685800</xdr:colOff>
      <xdr:row>27</xdr:row>
      <xdr:rowOff>171450</xdr:rowOff>
    </xdr:to>
    <xdr:sp>
      <xdr:nvSpPr>
        <xdr:cNvPr id="2" name="AutoShape 2"/>
        <xdr:cNvSpPr>
          <a:spLocks/>
        </xdr:cNvSpPr>
      </xdr:nvSpPr>
      <xdr:spPr>
        <a:xfrm flipV="1">
          <a:off x="685800" y="5838825"/>
          <a:ext cx="0" cy="66675"/>
        </a:xfrm>
        <a:prstGeom prst="rect"/>
        <a:noFill/>
      </xdr:spPr>
      <xdr:txBody>
        <a:bodyPr fromWordArt="1" wrap="none">
          <a:prstTxWarp prst="textDeflate">
            <a:avLst>
              <a:gd name="adj" fmla="val 15324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effectLst>
                <a:outerShdw dist="56796" dir="3806096" algn="ctr">
                  <a:srgbClr val="808080">
                    <a:alpha val="100000"/>
                  </a:srgbClr>
                </a:outerShdw>
              </a:effectLst>
              <a:latin typeface="Impact"/>
              <a:cs typeface="Impact"/>
            </a:rPr>
            <a:t>
</a:t>
          </a:r>
        </a:p>
      </xdr:txBody>
    </xdr:sp>
    <xdr:clientData/>
  </xdr:twoCellAnchor>
  <xdr:twoCellAnchor>
    <xdr:from>
      <xdr:col>0</xdr:col>
      <xdr:colOff>561975</xdr:colOff>
      <xdr:row>22</xdr:row>
      <xdr:rowOff>28575</xdr:rowOff>
    </xdr:from>
    <xdr:to>
      <xdr:col>7</xdr:col>
      <xdr:colOff>466725</xdr:colOff>
      <xdr:row>26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61975" y="4638675"/>
          <a:ext cx="8429625" cy="885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800" b="1" kern="10" spc="0">
              <a:ln w="9525" cmpd="sng">
                <a:noFill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Times New Roman"/>
              <a:cs typeface="Times New Roman"/>
            </a:rPr>
            <a:t>Rozbor hospodaření
sestavený k 31.12.2007
</a:t>
          </a:r>
        </a:p>
      </xdr:txBody>
    </xdr:sp>
    <xdr:clientData/>
  </xdr:twoCellAnchor>
  <xdr:twoCellAnchor editAs="oneCell">
    <xdr:from>
      <xdr:col>1</xdr:col>
      <xdr:colOff>2333625</xdr:colOff>
      <xdr:row>0</xdr:row>
      <xdr:rowOff>161925</xdr:rowOff>
    </xdr:from>
    <xdr:to>
      <xdr:col>3</xdr:col>
      <xdr:colOff>666750</xdr:colOff>
      <xdr:row>16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61925"/>
          <a:ext cx="34290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238750" y="685800"/>
          <a:ext cx="0" cy="0"/>
        </a:xfrm>
        <a:prstGeom prst="borderCallout2">
          <a:avLst>
            <a:gd name="adj1" fmla="val -165625"/>
            <a:gd name="adj2" fmla="val 109375"/>
            <a:gd name="adj3" fmla="val -117708"/>
            <a:gd name="adj4" fmla="val -12500"/>
            <a:gd name="adj5" fmla="val -12500"/>
            <a:gd name="adj6" fmla="val -165625"/>
            <a:gd name="adj7" fmla="val 10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Fuksa souhlasí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238750" y="685800"/>
          <a:ext cx="0" cy="0"/>
        </a:xfrm>
        <a:prstGeom prst="borderCallout2">
          <a:avLst>
            <a:gd name="adj1" fmla="val -166666"/>
            <a:gd name="adj2" fmla="val -107143"/>
            <a:gd name="adj3" fmla="val -118333"/>
            <a:gd name="adj4" fmla="val 7143"/>
            <a:gd name="adj5" fmla="val -56666"/>
            <a:gd name="adj6" fmla="val 7143"/>
            <a:gd name="adj7" fmla="val -166666"/>
            <a:gd name="adj8" fmla="val -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=1 313 679+600 461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borderCallout2">
          <a:avLst>
            <a:gd name="adj1" fmla="val -165625"/>
            <a:gd name="adj2" fmla="val 109375"/>
            <a:gd name="adj3" fmla="val -117708"/>
            <a:gd name="adj4" fmla="val -12500"/>
            <a:gd name="adj5" fmla="val -12500"/>
            <a:gd name="adj6" fmla="val -165625"/>
            <a:gd name="adj7" fmla="val 10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Fuksa souhlasí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borderCallout2">
          <a:avLst>
            <a:gd name="adj1" fmla="val -166666"/>
            <a:gd name="adj2" fmla="val -107143"/>
            <a:gd name="adj3" fmla="val -118333"/>
            <a:gd name="adj4" fmla="val 7143"/>
            <a:gd name="adj5" fmla="val -56666"/>
            <a:gd name="adj6" fmla="val 7143"/>
            <a:gd name="adj7" fmla="val -166666"/>
            <a:gd name="adj8" fmla="val -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=1 313 679+600 461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="50" zoomScaleNormal="50" workbookViewId="0" topLeftCell="A10">
      <selection activeCell="M35" sqref="M35"/>
    </sheetView>
  </sheetViews>
  <sheetFormatPr defaultColWidth="9.00390625" defaultRowHeight="12.75"/>
  <cols>
    <col min="2" max="2" width="44.375" style="0" customWidth="1"/>
    <col min="3" max="3" width="22.50390625" style="0" customWidth="1"/>
  </cols>
  <sheetData>
    <row r="1" spans="1:5" ht="16.5">
      <c r="A1" s="22"/>
      <c r="B1" s="22"/>
      <c r="C1" s="30"/>
      <c r="D1" s="22"/>
      <c r="E1" s="31"/>
    </row>
    <row r="2" spans="1:5" ht="16.5">
      <c r="A2" s="22"/>
      <c r="B2" s="22"/>
      <c r="C2" s="30"/>
      <c r="D2" s="22"/>
      <c r="E2" s="31"/>
    </row>
    <row r="3" spans="1:5" ht="16.5">
      <c r="A3" s="22"/>
      <c r="B3" s="22"/>
      <c r="C3" s="30"/>
      <c r="D3" s="22"/>
      <c r="E3" s="31"/>
    </row>
    <row r="4" spans="1:5" ht="16.5">
      <c r="A4" s="22"/>
      <c r="B4" s="22"/>
      <c r="C4" s="30"/>
      <c r="D4" s="22"/>
      <c r="E4" s="31"/>
    </row>
    <row r="5" spans="1:5" ht="16.5">
      <c r="A5" s="22"/>
      <c r="B5" s="22"/>
      <c r="C5" s="30"/>
      <c r="D5" s="22"/>
      <c r="E5" s="31"/>
    </row>
    <row r="6" spans="1:5" ht="16.5">
      <c r="A6" s="32"/>
      <c r="B6" s="22"/>
      <c r="C6" s="30"/>
      <c r="D6" s="22"/>
      <c r="E6" s="31"/>
    </row>
    <row r="7" spans="1:5" ht="16.5">
      <c r="A7" s="22"/>
      <c r="B7" s="22"/>
      <c r="C7" s="30"/>
      <c r="D7" s="22"/>
      <c r="E7" s="31"/>
    </row>
    <row r="8" spans="1:5" ht="16.5">
      <c r="A8" s="22"/>
      <c r="B8" s="22"/>
      <c r="C8" s="30"/>
      <c r="D8" s="22"/>
      <c r="E8" s="31"/>
    </row>
    <row r="9" spans="1:5" ht="16.5">
      <c r="A9" s="22"/>
      <c r="B9" s="22"/>
      <c r="C9" s="30"/>
      <c r="D9" s="22"/>
      <c r="E9" s="31"/>
    </row>
    <row r="10" spans="1:5" ht="16.5">
      <c r="A10" s="22"/>
      <c r="B10" s="22"/>
      <c r="C10" s="30"/>
      <c r="D10" s="22"/>
      <c r="E10" s="31"/>
    </row>
    <row r="11" spans="1:5" ht="16.5">
      <c r="A11" s="22"/>
      <c r="B11" s="22"/>
      <c r="C11" s="30"/>
      <c r="D11" s="22"/>
      <c r="E11" s="31"/>
    </row>
    <row r="12" spans="1:5" ht="16.5">
      <c r="A12" s="22"/>
      <c r="B12" s="22"/>
      <c r="C12" s="30"/>
      <c r="D12" s="22"/>
      <c r="E12" s="31"/>
    </row>
    <row r="13" spans="1:5" ht="16.5">
      <c r="A13" s="22"/>
      <c r="B13" s="22"/>
      <c r="C13" s="30"/>
      <c r="D13" s="22"/>
      <c r="E13" s="31"/>
    </row>
    <row r="14" spans="1:5" ht="16.5">
      <c r="A14" s="22"/>
      <c r="B14" s="22"/>
      <c r="C14" s="30"/>
      <c r="D14" s="22"/>
      <c r="E14" s="31"/>
    </row>
    <row r="15" spans="1:5" ht="16.5">
      <c r="A15" s="207"/>
      <c r="B15" s="207"/>
      <c r="C15" s="30"/>
      <c r="D15" s="22"/>
      <c r="E15" s="31"/>
    </row>
    <row r="16" spans="1:5" ht="16.5">
      <c r="A16" s="22"/>
      <c r="B16" s="22"/>
      <c r="C16" s="30"/>
      <c r="D16" s="22"/>
      <c r="E16" s="31"/>
    </row>
    <row r="17" spans="1:5" ht="16.5">
      <c r="A17" s="22"/>
      <c r="B17" s="22"/>
      <c r="C17" s="30"/>
      <c r="D17" s="22"/>
      <c r="E17" s="31"/>
    </row>
    <row r="18" spans="1:5" ht="16.5">
      <c r="A18" s="22"/>
      <c r="B18" s="22"/>
      <c r="C18" s="30"/>
      <c r="D18" s="22"/>
      <c r="E18" s="31"/>
    </row>
    <row r="19" spans="1:5" ht="16.5">
      <c r="A19" s="22"/>
      <c r="B19" s="22"/>
      <c r="C19" s="30"/>
      <c r="D19" s="22"/>
      <c r="E19" s="31"/>
    </row>
    <row r="20" spans="1:5" ht="16.5">
      <c r="A20" s="22"/>
      <c r="B20" s="22"/>
      <c r="C20" s="30"/>
      <c r="D20" s="22"/>
      <c r="E20" s="31"/>
    </row>
    <row r="21" spans="1:5" ht="16.5">
      <c r="A21" s="22"/>
      <c r="B21" s="22"/>
      <c r="C21" s="30"/>
      <c r="D21" s="22"/>
      <c r="E21" s="31"/>
    </row>
    <row r="22" spans="1:5" ht="16.5">
      <c r="A22" s="22"/>
      <c r="B22" s="22"/>
      <c r="C22" s="30"/>
      <c r="D22" s="22"/>
      <c r="E22" s="31"/>
    </row>
    <row r="23" spans="1:5" ht="16.5">
      <c r="A23" s="22"/>
      <c r="B23" s="22"/>
      <c r="C23" s="30"/>
      <c r="D23" s="22"/>
      <c r="E23" s="31"/>
    </row>
    <row r="24" spans="1:5" ht="16.5">
      <c r="A24" s="22"/>
      <c r="B24" s="22"/>
      <c r="C24" s="30"/>
      <c r="D24" s="22"/>
      <c r="E24" s="31"/>
    </row>
    <row r="25" spans="1:5" ht="16.5">
      <c r="A25" s="22"/>
      <c r="B25" s="22"/>
      <c r="C25" s="30"/>
      <c r="D25" s="22"/>
      <c r="E25" s="31"/>
    </row>
    <row r="26" spans="1:5" ht="22.5">
      <c r="A26" s="33"/>
      <c r="B26" s="22"/>
      <c r="C26" s="30"/>
      <c r="D26" s="22"/>
      <c r="E26" s="31"/>
    </row>
    <row r="27" spans="1:5" ht="16.5">
      <c r="A27" s="22"/>
      <c r="B27" s="22"/>
      <c r="C27" s="30"/>
      <c r="D27" s="22"/>
      <c r="E27" s="31"/>
    </row>
    <row r="28" spans="1:5" ht="16.5">
      <c r="A28" s="22"/>
      <c r="B28" s="22"/>
      <c r="C28" s="30"/>
      <c r="D28" s="22"/>
      <c r="E28" s="31"/>
    </row>
    <row r="29" spans="1:5" ht="16.5">
      <c r="A29" s="22"/>
      <c r="B29" s="22"/>
      <c r="C29" s="30"/>
      <c r="D29" s="22"/>
      <c r="E29" s="31"/>
    </row>
    <row r="30" spans="1:5" ht="16.5">
      <c r="A30" s="22"/>
      <c r="B30" s="22"/>
      <c r="C30" s="30"/>
      <c r="D30" s="22"/>
      <c r="E30" s="31"/>
    </row>
    <row r="31" spans="1:5" ht="16.5">
      <c r="A31" s="22"/>
      <c r="B31" s="22"/>
      <c r="C31" s="30"/>
      <c r="D31" s="22"/>
      <c r="E31" s="31"/>
    </row>
    <row r="32" spans="1:5" ht="16.5">
      <c r="A32" s="22"/>
      <c r="B32" s="22"/>
      <c r="C32" s="30"/>
      <c r="D32" s="22"/>
      <c r="E32" s="31"/>
    </row>
    <row r="33" spans="1:5" ht="16.5">
      <c r="A33" s="22"/>
      <c r="B33" s="22"/>
      <c r="C33" s="30"/>
      <c r="D33" s="22"/>
      <c r="E33" s="31"/>
    </row>
    <row r="34" spans="1:5" ht="16.5">
      <c r="A34" s="22"/>
      <c r="B34" s="22"/>
      <c r="C34" s="30"/>
      <c r="D34" s="22"/>
      <c r="E34" s="31"/>
    </row>
    <row r="35" spans="1:5" ht="16.5">
      <c r="A35" s="22"/>
      <c r="B35" s="22"/>
      <c r="C35" s="30"/>
      <c r="D35" s="22"/>
      <c r="E35" s="31"/>
    </row>
    <row r="36" spans="1:5" ht="16.5">
      <c r="A36" s="22"/>
      <c r="B36" s="22"/>
      <c r="C36" s="30"/>
      <c r="D36" s="22"/>
      <c r="E36" s="31"/>
    </row>
    <row r="37" spans="1:5" ht="16.5">
      <c r="A37" s="22"/>
      <c r="B37" s="22"/>
      <c r="C37" s="30"/>
      <c r="D37" s="22"/>
      <c r="E37" s="31"/>
    </row>
    <row r="38" spans="1:5" ht="16.5">
      <c r="A38" s="22"/>
      <c r="B38" s="22"/>
      <c r="C38" s="30"/>
      <c r="D38" s="22"/>
      <c r="E38" s="31"/>
    </row>
    <row r="39" spans="1:5" ht="16.5">
      <c r="A39" s="22"/>
      <c r="B39" s="22"/>
      <c r="C39" s="30"/>
      <c r="D39" s="22"/>
      <c r="E39" s="31"/>
    </row>
    <row r="40" spans="1:5" ht="16.5">
      <c r="A40" s="22"/>
      <c r="B40" s="22"/>
      <c r="C40" s="30"/>
      <c r="D40" s="22"/>
      <c r="E40" s="31"/>
    </row>
    <row r="41" spans="1:5" ht="13.5">
      <c r="A41" s="34"/>
      <c r="B41" s="34"/>
      <c r="C41" s="35"/>
      <c r="D41" s="34"/>
      <c r="E41" s="31"/>
    </row>
    <row r="42" spans="1:5" ht="13.5">
      <c r="A42" s="34"/>
      <c r="B42" s="34"/>
      <c r="C42" s="35"/>
      <c r="D42" s="34"/>
      <c r="E42" s="31"/>
    </row>
    <row r="43" spans="1:5" ht="13.5">
      <c r="A43" s="34"/>
      <c r="B43" s="34"/>
      <c r="C43" s="35"/>
      <c r="D43" s="34"/>
      <c r="E43" s="31"/>
    </row>
    <row r="44" spans="1:5" ht="16.5">
      <c r="A44" s="22"/>
      <c r="B44" s="34"/>
      <c r="C44" s="35" t="s">
        <v>79</v>
      </c>
      <c r="D44" s="34"/>
      <c r="E44" s="31"/>
    </row>
    <row r="45" spans="1:5" ht="13.5">
      <c r="A45" s="36"/>
      <c r="B45" s="36"/>
      <c r="C45" s="35"/>
      <c r="D45" s="34"/>
      <c r="E45" s="31"/>
    </row>
    <row r="46" spans="1:5" ht="13.5">
      <c r="A46" s="36"/>
      <c r="B46" s="36"/>
      <c r="C46" s="35"/>
      <c r="D46" s="34"/>
      <c r="E46" s="31"/>
    </row>
    <row r="47" spans="1:5" ht="13.5">
      <c r="A47" s="36"/>
      <c r="B47" s="36"/>
      <c r="C47" s="35"/>
      <c r="D47" s="34"/>
      <c r="E47" s="31"/>
    </row>
  </sheetData>
  <mergeCells count="1">
    <mergeCell ref="A15:B15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C1">
      <pane ySplit="3" topLeftCell="BM178" activePane="bottomLeft" state="frozen"/>
      <selection pane="topLeft" activeCell="A1" sqref="A1"/>
      <selection pane="bottomLeft" activeCell="N21" sqref="N21"/>
    </sheetView>
  </sheetViews>
  <sheetFormatPr defaultColWidth="9.00390625" defaultRowHeight="12.75"/>
  <cols>
    <col min="1" max="1" width="68.75390625" style="11" customWidth="1"/>
    <col min="2" max="2" width="10.625" style="11" customWidth="1"/>
    <col min="3" max="3" width="10.875" style="9" customWidth="1"/>
    <col min="4" max="7" width="10.625" style="9" customWidth="1"/>
    <col min="8" max="8" width="10.625" style="148" customWidth="1"/>
    <col min="9" max="16384" width="6.50390625" style="1" customWidth="1"/>
  </cols>
  <sheetData>
    <row r="1" spans="1:8" s="7" customFormat="1" ht="18" customHeight="1">
      <c r="A1" s="215" t="s">
        <v>198</v>
      </c>
      <c r="B1" s="142" t="s">
        <v>215</v>
      </c>
      <c r="C1" s="142" t="s">
        <v>215</v>
      </c>
      <c r="D1" s="208" t="s">
        <v>218</v>
      </c>
      <c r="E1" s="209"/>
      <c r="F1" s="209"/>
      <c r="G1" s="210"/>
      <c r="H1" s="142" t="s">
        <v>219</v>
      </c>
    </row>
    <row r="2" spans="1:8" s="7" customFormat="1" ht="18" customHeight="1">
      <c r="A2" s="216"/>
      <c r="B2" s="65" t="s">
        <v>216</v>
      </c>
      <c r="C2" s="65" t="s">
        <v>217</v>
      </c>
      <c r="D2" s="211" t="s">
        <v>222</v>
      </c>
      <c r="E2" s="211" t="s">
        <v>223</v>
      </c>
      <c r="F2" s="211" t="s">
        <v>224</v>
      </c>
      <c r="G2" s="213" t="s">
        <v>225</v>
      </c>
      <c r="H2" s="143" t="s">
        <v>220</v>
      </c>
    </row>
    <row r="3" spans="1:8" s="8" customFormat="1" ht="18" customHeight="1">
      <c r="A3" s="217"/>
      <c r="B3" s="66"/>
      <c r="C3" s="66"/>
      <c r="D3" s="212"/>
      <c r="E3" s="212"/>
      <c r="F3" s="212"/>
      <c r="G3" s="214"/>
      <c r="H3" s="144" t="s">
        <v>221</v>
      </c>
    </row>
    <row r="4" spans="1:8" s="6" customFormat="1" ht="6" customHeight="1">
      <c r="A4" s="71"/>
      <c r="B4" s="38"/>
      <c r="C4" s="10"/>
      <c r="D4" s="10"/>
      <c r="E4" s="10"/>
      <c r="F4" s="10"/>
      <c r="G4" s="10"/>
      <c r="H4" s="145"/>
    </row>
    <row r="5" spans="1:8" ht="15" customHeight="1">
      <c r="A5" s="42" t="s">
        <v>0</v>
      </c>
      <c r="B5" s="83"/>
      <c r="C5" s="83"/>
      <c r="D5" s="83"/>
      <c r="E5" s="83"/>
      <c r="F5" s="83"/>
      <c r="G5" s="83"/>
      <c r="H5" s="111"/>
    </row>
    <row r="6" spans="1:8" ht="15" customHeight="1">
      <c r="A6" s="43" t="s">
        <v>1</v>
      </c>
      <c r="B6" s="16">
        <v>22500</v>
      </c>
      <c r="C6" s="16">
        <v>24000</v>
      </c>
      <c r="D6" s="16">
        <v>6104</v>
      </c>
      <c r="E6" s="16">
        <v>11843</v>
      </c>
      <c r="F6" s="16">
        <v>18354</v>
      </c>
      <c r="G6" s="16">
        <v>25370</v>
      </c>
      <c r="H6" s="112">
        <f aca="true" t="shared" si="0" ref="H6:H12">G6/C6*100</f>
        <v>105.70833333333334</v>
      </c>
    </row>
    <row r="7" spans="1:8" ht="15" customHeight="1">
      <c r="A7" s="43" t="s">
        <v>2</v>
      </c>
      <c r="B7" s="16">
        <v>4000</v>
      </c>
      <c r="C7" s="16">
        <v>5000</v>
      </c>
      <c r="D7" s="16">
        <v>899</v>
      </c>
      <c r="E7" s="16">
        <v>1622</v>
      </c>
      <c r="F7" s="16">
        <v>4570</v>
      </c>
      <c r="G7" s="16">
        <v>5510</v>
      </c>
      <c r="H7" s="112">
        <f t="shared" si="0"/>
        <v>110.2</v>
      </c>
    </row>
    <row r="8" spans="1:8" ht="15" customHeight="1">
      <c r="A8" s="43" t="s">
        <v>3</v>
      </c>
      <c r="B8" s="16">
        <v>1200</v>
      </c>
      <c r="C8" s="16">
        <v>1350</v>
      </c>
      <c r="D8" s="16">
        <v>343</v>
      </c>
      <c r="E8" s="16">
        <v>681</v>
      </c>
      <c r="F8" s="16">
        <v>1099</v>
      </c>
      <c r="G8" s="16">
        <v>1496</v>
      </c>
      <c r="H8" s="112">
        <f t="shared" si="0"/>
        <v>110.81481481481481</v>
      </c>
    </row>
    <row r="9" spans="1:8" ht="15" customHeight="1">
      <c r="A9" s="43" t="s">
        <v>4</v>
      </c>
      <c r="B9" s="16">
        <v>24000</v>
      </c>
      <c r="C9" s="16">
        <v>25500</v>
      </c>
      <c r="D9" s="16">
        <v>5001</v>
      </c>
      <c r="E9" s="16">
        <v>12583</v>
      </c>
      <c r="F9" s="16">
        <v>20760</v>
      </c>
      <c r="G9" s="16">
        <v>27156</v>
      </c>
      <c r="H9" s="112">
        <f t="shared" si="0"/>
        <v>106.49411764705883</v>
      </c>
    </row>
    <row r="10" spans="1:8" ht="15" customHeight="1">
      <c r="A10" s="43" t="s">
        <v>5</v>
      </c>
      <c r="B10" s="16">
        <v>15000</v>
      </c>
      <c r="C10" s="16">
        <v>17079</v>
      </c>
      <c r="D10" s="16">
        <v>17079</v>
      </c>
      <c r="E10" s="16">
        <v>17079</v>
      </c>
      <c r="F10" s="16">
        <v>17079</v>
      </c>
      <c r="G10" s="16">
        <v>17079</v>
      </c>
      <c r="H10" s="112">
        <f t="shared" si="0"/>
        <v>100</v>
      </c>
    </row>
    <row r="11" spans="1:8" ht="15" customHeight="1">
      <c r="A11" s="44" t="s">
        <v>6</v>
      </c>
      <c r="B11" s="16">
        <v>38500</v>
      </c>
      <c r="C11" s="16">
        <v>40000</v>
      </c>
      <c r="D11" s="16">
        <v>9862</v>
      </c>
      <c r="E11" s="16">
        <v>20166</v>
      </c>
      <c r="F11" s="16">
        <v>29952</v>
      </c>
      <c r="G11" s="16">
        <v>41125</v>
      </c>
      <c r="H11" s="112">
        <f t="shared" si="0"/>
        <v>102.8125</v>
      </c>
    </row>
    <row r="12" spans="1:8" ht="15" customHeight="1">
      <c r="A12" s="72" t="s">
        <v>7</v>
      </c>
      <c r="B12" s="84">
        <f aca="true" t="shared" si="1" ref="B12:G12">SUM(B6:B11)</f>
        <v>105200</v>
      </c>
      <c r="C12" s="84">
        <f t="shared" si="1"/>
        <v>112929</v>
      </c>
      <c r="D12" s="84">
        <f t="shared" si="1"/>
        <v>39288</v>
      </c>
      <c r="E12" s="84">
        <f t="shared" si="1"/>
        <v>63974</v>
      </c>
      <c r="F12" s="84">
        <f t="shared" si="1"/>
        <v>91814</v>
      </c>
      <c r="G12" s="84">
        <f t="shared" si="1"/>
        <v>117736</v>
      </c>
      <c r="H12" s="175">
        <f t="shared" si="0"/>
        <v>104.25665683748196</v>
      </c>
    </row>
    <row r="13" spans="1:8" ht="6" customHeight="1">
      <c r="A13" s="47"/>
      <c r="B13" s="20"/>
      <c r="C13" s="20"/>
      <c r="D13" s="20"/>
      <c r="E13" s="20"/>
      <c r="F13" s="20"/>
      <c r="G13" s="20"/>
      <c r="H13" s="176"/>
    </row>
    <row r="14" spans="1:8" ht="15" customHeight="1">
      <c r="A14" s="45" t="s">
        <v>177</v>
      </c>
      <c r="B14" s="16"/>
      <c r="C14" s="16"/>
      <c r="D14" s="16"/>
      <c r="E14" s="16"/>
      <c r="F14" s="16"/>
      <c r="G14" s="16"/>
      <c r="H14" s="112"/>
    </row>
    <row r="15" spans="1:8" s="3" customFormat="1" ht="15" customHeight="1">
      <c r="A15" s="43" t="s">
        <v>109</v>
      </c>
      <c r="B15" s="16">
        <v>10</v>
      </c>
      <c r="C15" s="16"/>
      <c r="D15" s="16">
        <v>2</v>
      </c>
      <c r="E15" s="16">
        <v>3</v>
      </c>
      <c r="F15" s="16">
        <v>8</v>
      </c>
      <c r="G15" s="16">
        <v>11</v>
      </c>
      <c r="H15" s="112">
        <f>G15/B15*100</f>
        <v>110.00000000000001</v>
      </c>
    </row>
    <row r="16" spans="1:8" s="3" customFormat="1" ht="15" customHeight="1">
      <c r="A16" s="43" t="s">
        <v>8</v>
      </c>
      <c r="B16" s="16">
        <v>50</v>
      </c>
      <c r="C16" s="16"/>
      <c r="D16" s="16">
        <v>2</v>
      </c>
      <c r="E16" s="16">
        <v>2</v>
      </c>
      <c r="F16" s="16">
        <v>5</v>
      </c>
      <c r="G16" s="16">
        <v>12</v>
      </c>
      <c r="H16" s="112">
        <f>G16/B16*100</f>
        <v>24</v>
      </c>
    </row>
    <row r="17" spans="1:8" ht="15" customHeight="1">
      <c r="A17" s="43" t="s">
        <v>9</v>
      </c>
      <c r="B17" s="16">
        <v>130</v>
      </c>
      <c r="C17" s="16">
        <v>10</v>
      </c>
      <c r="D17" s="16">
        <v>0</v>
      </c>
      <c r="E17" s="16">
        <v>4</v>
      </c>
      <c r="F17" s="16">
        <v>9</v>
      </c>
      <c r="G17" s="16">
        <v>15</v>
      </c>
      <c r="H17" s="112">
        <f>G17/C17*100</f>
        <v>150</v>
      </c>
    </row>
    <row r="18" spans="1:8" ht="15" customHeight="1">
      <c r="A18" s="43" t="s">
        <v>10</v>
      </c>
      <c r="B18" s="16">
        <v>3600</v>
      </c>
      <c r="C18" s="16">
        <v>4200</v>
      </c>
      <c r="D18" s="16">
        <v>1037</v>
      </c>
      <c r="E18" s="16">
        <v>2239</v>
      </c>
      <c r="F18" s="16">
        <v>3382</v>
      </c>
      <c r="G18" s="16">
        <v>4686</v>
      </c>
      <c r="H18" s="112">
        <f>G18/C18*100</f>
        <v>111.57142857142857</v>
      </c>
    </row>
    <row r="19" spans="1:8" ht="15" customHeight="1">
      <c r="A19" s="43" t="s">
        <v>11</v>
      </c>
      <c r="B19" s="16">
        <v>10</v>
      </c>
      <c r="C19" s="16"/>
      <c r="D19" s="16">
        <v>0</v>
      </c>
      <c r="E19" s="16">
        <v>4</v>
      </c>
      <c r="F19" s="16">
        <v>9</v>
      </c>
      <c r="G19" s="16">
        <v>14</v>
      </c>
      <c r="H19" s="112">
        <f>G19/B19*100</f>
        <v>140</v>
      </c>
    </row>
    <row r="20" spans="1:8" ht="15" customHeight="1">
      <c r="A20" s="43" t="s">
        <v>12</v>
      </c>
      <c r="B20" s="16">
        <v>20</v>
      </c>
      <c r="C20" s="16">
        <v>70</v>
      </c>
      <c r="D20" s="16">
        <v>55</v>
      </c>
      <c r="E20" s="16">
        <v>69</v>
      </c>
      <c r="F20" s="16">
        <v>78</v>
      </c>
      <c r="G20" s="16">
        <v>97</v>
      </c>
      <c r="H20" s="112">
        <f>G20/C20*100</f>
        <v>138.57142857142856</v>
      </c>
    </row>
    <row r="21" spans="1:8" ht="15" customHeight="1">
      <c r="A21" s="43" t="s">
        <v>13</v>
      </c>
      <c r="B21" s="16">
        <v>200</v>
      </c>
      <c r="C21" s="16"/>
      <c r="D21" s="16">
        <v>59</v>
      </c>
      <c r="E21" s="16">
        <v>87</v>
      </c>
      <c r="F21" s="16">
        <v>153</v>
      </c>
      <c r="G21" s="16">
        <v>200</v>
      </c>
      <c r="H21" s="112">
        <f>G21/B21*100</f>
        <v>100</v>
      </c>
    </row>
    <row r="22" spans="1:8" ht="15" customHeight="1">
      <c r="A22" s="43" t="s">
        <v>14</v>
      </c>
      <c r="B22" s="16">
        <v>700</v>
      </c>
      <c r="C22" s="16">
        <v>1000</v>
      </c>
      <c r="D22" s="16">
        <v>242</v>
      </c>
      <c r="E22" s="16">
        <v>647</v>
      </c>
      <c r="F22" s="16">
        <v>913</v>
      </c>
      <c r="G22" s="16">
        <v>1012</v>
      </c>
      <c r="H22" s="112">
        <f>G22/C22*100</f>
        <v>101.2</v>
      </c>
    </row>
    <row r="23" spans="1:8" ht="15" customHeight="1">
      <c r="A23" s="43" t="s">
        <v>350</v>
      </c>
      <c r="B23" s="16">
        <v>600</v>
      </c>
      <c r="C23" s="16">
        <v>650</v>
      </c>
      <c r="D23" s="16">
        <v>163</v>
      </c>
      <c r="E23" s="16">
        <v>368</v>
      </c>
      <c r="F23" s="16">
        <v>529</v>
      </c>
      <c r="G23" s="16">
        <v>708</v>
      </c>
      <c r="H23" s="112">
        <f>G23/C23*100</f>
        <v>108.92307692307692</v>
      </c>
    </row>
    <row r="24" spans="1:8" ht="15" customHeight="1">
      <c r="A24" s="43" t="s">
        <v>15</v>
      </c>
      <c r="B24" s="16">
        <v>4000</v>
      </c>
      <c r="C24" s="16"/>
      <c r="D24" s="16">
        <v>496</v>
      </c>
      <c r="E24" s="16">
        <v>1432</v>
      </c>
      <c r="F24" s="16">
        <v>2161</v>
      </c>
      <c r="G24" s="16">
        <v>3553</v>
      </c>
      <c r="H24" s="112">
        <f>G24/B24*100</f>
        <v>88.825</v>
      </c>
    </row>
    <row r="25" spans="1:8" ht="15" customHeight="1">
      <c r="A25" s="43" t="s">
        <v>16</v>
      </c>
      <c r="B25" s="16">
        <v>600</v>
      </c>
      <c r="C25" s="16">
        <v>832</v>
      </c>
      <c r="D25" s="16">
        <v>689</v>
      </c>
      <c r="E25" s="16">
        <v>823</v>
      </c>
      <c r="F25" s="16">
        <v>832</v>
      </c>
      <c r="G25" s="16">
        <v>807</v>
      </c>
      <c r="H25" s="112">
        <f>G25/C25*100</f>
        <v>96.9951923076923</v>
      </c>
    </row>
    <row r="26" spans="1:8" ht="15" customHeight="1">
      <c r="A26" s="43" t="s">
        <v>17</v>
      </c>
      <c r="B26" s="16">
        <v>500</v>
      </c>
      <c r="C26" s="16"/>
      <c r="D26" s="16">
        <v>167</v>
      </c>
      <c r="E26" s="16">
        <v>324</v>
      </c>
      <c r="F26" s="16">
        <v>423</v>
      </c>
      <c r="G26" s="16">
        <v>552</v>
      </c>
      <c r="H26" s="112">
        <f>G26/B26*100</f>
        <v>110.4</v>
      </c>
    </row>
    <row r="27" spans="1:8" ht="15" customHeight="1">
      <c r="A27" s="46" t="s">
        <v>18</v>
      </c>
      <c r="B27" s="16">
        <v>5</v>
      </c>
      <c r="C27" s="16"/>
      <c r="D27" s="16">
        <v>5</v>
      </c>
      <c r="E27" s="16">
        <v>6</v>
      </c>
      <c r="F27" s="16">
        <v>6</v>
      </c>
      <c r="G27" s="16">
        <v>6</v>
      </c>
      <c r="H27" s="112">
        <f>G27/B27*100</f>
        <v>120</v>
      </c>
    </row>
    <row r="28" spans="1:8" ht="15" customHeight="1">
      <c r="A28" s="72" t="s">
        <v>7</v>
      </c>
      <c r="B28" s="84">
        <f>SUM(B15:B27)</f>
        <v>10425</v>
      </c>
      <c r="C28" s="84">
        <f>B15+B16+C17+C18+B19+C20+B21+C22+C23+B24+C25+B26+B27</f>
        <v>11537</v>
      </c>
      <c r="D28" s="84">
        <f>SUM(D15:D27)</f>
        <v>2917</v>
      </c>
      <c r="E28" s="84">
        <f>SUM(E15:E27)</f>
        <v>6008</v>
      </c>
      <c r="F28" s="84">
        <f>SUM(F15:F27)</f>
        <v>8508</v>
      </c>
      <c r="G28" s="84">
        <f>SUM(G15:G27)</f>
        <v>11673</v>
      </c>
      <c r="H28" s="175">
        <f>G28/C28*100</f>
        <v>101.1788159833579</v>
      </c>
    </row>
    <row r="29" spans="1:8" ht="6" customHeight="1">
      <c r="A29" s="47"/>
      <c r="B29" s="20"/>
      <c r="C29" s="20"/>
      <c r="D29" s="20"/>
      <c r="E29" s="20"/>
      <c r="F29" s="20"/>
      <c r="G29" s="20"/>
      <c r="H29" s="176"/>
    </row>
    <row r="30" spans="1:8" ht="15" customHeight="1">
      <c r="A30" s="45" t="s">
        <v>178</v>
      </c>
      <c r="B30" s="20"/>
      <c r="C30" s="85"/>
      <c r="D30" s="85"/>
      <c r="E30" s="85"/>
      <c r="F30" s="85"/>
      <c r="G30" s="173"/>
      <c r="H30" s="112"/>
    </row>
    <row r="31" spans="1:8" ht="15" customHeight="1">
      <c r="A31" s="43" t="s">
        <v>19</v>
      </c>
      <c r="B31" s="16">
        <v>20</v>
      </c>
      <c r="C31" s="16">
        <v>70</v>
      </c>
      <c r="D31" s="16">
        <v>14</v>
      </c>
      <c r="E31" s="16">
        <v>67</v>
      </c>
      <c r="F31" s="16">
        <v>67</v>
      </c>
      <c r="G31" s="16">
        <v>67</v>
      </c>
      <c r="H31" s="112">
        <f>G31/C31*100</f>
        <v>95.71428571428572</v>
      </c>
    </row>
    <row r="32" spans="1:8" ht="15" customHeight="1">
      <c r="A32" s="43" t="s">
        <v>20</v>
      </c>
      <c r="B32" s="16">
        <v>10</v>
      </c>
      <c r="C32" s="85"/>
      <c r="D32" s="16">
        <v>0</v>
      </c>
      <c r="E32" s="16">
        <v>0</v>
      </c>
      <c r="F32" s="16">
        <v>11</v>
      </c>
      <c r="G32" s="16">
        <v>11</v>
      </c>
      <c r="H32" s="112">
        <f>G32/B32*100</f>
        <v>110.00000000000001</v>
      </c>
    </row>
    <row r="33" spans="1:8" ht="15" customHeight="1">
      <c r="A33" s="43" t="s">
        <v>21</v>
      </c>
      <c r="B33" s="16">
        <v>4500</v>
      </c>
      <c r="C33" s="85"/>
      <c r="D33" s="16">
        <v>1900</v>
      </c>
      <c r="E33" s="16">
        <v>3867</v>
      </c>
      <c r="F33" s="16">
        <v>4213</v>
      </c>
      <c r="G33" s="16">
        <v>5147</v>
      </c>
      <c r="H33" s="112">
        <f>G33/B33*100</f>
        <v>114.37777777777778</v>
      </c>
    </row>
    <row r="34" spans="1:8" ht="15" customHeight="1">
      <c r="A34" s="43" t="s">
        <v>315</v>
      </c>
      <c r="B34" s="16">
        <v>2000</v>
      </c>
      <c r="C34" s="85"/>
      <c r="D34" s="16">
        <v>34</v>
      </c>
      <c r="E34" s="16">
        <v>1835</v>
      </c>
      <c r="F34" s="16">
        <v>1925</v>
      </c>
      <c r="G34" s="16">
        <v>2006</v>
      </c>
      <c r="H34" s="112">
        <f>G34/B34*100</f>
        <v>100.29999999999998</v>
      </c>
    </row>
    <row r="35" spans="1:8" ht="15" customHeight="1">
      <c r="A35" s="43" t="s">
        <v>316</v>
      </c>
      <c r="B35" s="16"/>
      <c r="C35" s="16">
        <v>120</v>
      </c>
      <c r="D35" s="16">
        <v>0</v>
      </c>
      <c r="E35" s="16">
        <v>0</v>
      </c>
      <c r="F35" s="16">
        <v>122</v>
      </c>
      <c r="G35" s="16">
        <v>122</v>
      </c>
      <c r="H35" s="112">
        <f>G35/C35*100</f>
        <v>101.66666666666666</v>
      </c>
    </row>
    <row r="36" spans="1:8" ht="15" customHeight="1">
      <c r="A36" s="43" t="s">
        <v>22</v>
      </c>
      <c r="B36" s="16">
        <v>260</v>
      </c>
      <c r="C36" s="85"/>
      <c r="D36" s="16">
        <v>203</v>
      </c>
      <c r="E36" s="16">
        <v>257</v>
      </c>
      <c r="F36" s="16">
        <v>262</v>
      </c>
      <c r="G36" s="16">
        <v>267</v>
      </c>
      <c r="H36" s="112">
        <f>F36/B36*100</f>
        <v>100.76923076923077</v>
      </c>
    </row>
    <row r="37" spans="1:8" ht="15" customHeight="1">
      <c r="A37" s="43" t="s">
        <v>317</v>
      </c>
      <c r="B37" s="16">
        <v>50</v>
      </c>
      <c r="C37" s="16">
        <v>210</v>
      </c>
      <c r="D37" s="16">
        <v>406</v>
      </c>
      <c r="E37" s="16">
        <v>703</v>
      </c>
      <c r="F37" s="16">
        <v>186</v>
      </c>
      <c r="G37" s="16">
        <v>252</v>
      </c>
      <c r="H37" s="112">
        <f>G37/C37*100</f>
        <v>120</v>
      </c>
    </row>
    <row r="38" spans="1:8" ht="15" customHeight="1">
      <c r="A38" s="43" t="s">
        <v>318</v>
      </c>
      <c r="B38" s="16">
        <v>500</v>
      </c>
      <c r="C38" s="16">
        <v>790</v>
      </c>
      <c r="D38" s="16">
        <v>0</v>
      </c>
      <c r="E38" s="16">
        <v>0</v>
      </c>
      <c r="F38" s="16">
        <v>741</v>
      </c>
      <c r="G38" s="16">
        <v>1095</v>
      </c>
      <c r="H38" s="112">
        <f>G38/C38*100</f>
        <v>138.60759493670886</v>
      </c>
    </row>
    <row r="39" spans="1:8" ht="15" customHeight="1">
      <c r="A39" s="43" t="s">
        <v>23</v>
      </c>
      <c r="B39" s="16">
        <v>10</v>
      </c>
      <c r="C39" s="16">
        <v>20</v>
      </c>
      <c r="D39" s="16">
        <v>10</v>
      </c>
      <c r="E39" s="16">
        <v>20</v>
      </c>
      <c r="F39" s="16">
        <v>20</v>
      </c>
      <c r="G39" s="16">
        <v>20</v>
      </c>
      <c r="H39" s="112">
        <f>G39/C39*100</f>
        <v>100</v>
      </c>
    </row>
    <row r="40" spans="1:8" ht="15" customHeight="1">
      <c r="A40" s="186" t="s">
        <v>25</v>
      </c>
      <c r="B40" s="187">
        <v>5</v>
      </c>
      <c r="C40" s="188"/>
      <c r="D40" s="187">
        <v>1</v>
      </c>
      <c r="E40" s="187">
        <v>4</v>
      </c>
      <c r="F40" s="187">
        <v>4</v>
      </c>
      <c r="G40" s="187">
        <v>6</v>
      </c>
      <c r="H40" s="189">
        <f>G40/B40*100</f>
        <v>120</v>
      </c>
    </row>
    <row r="41" spans="1:8" ht="15" customHeight="1">
      <c r="A41" s="43" t="s">
        <v>251</v>
      </c>
      <c r="B41" s="16"/>
      <c r="C41" s="16">
        <v>60</v>
      </c>
      <c r="D41" s="16">
        <v>60</v>
      </c>
      <c r="E41" s="16">
        <v>60</v>
      </c>
      <c r="F41" s="16">
        <v>60</v>
      </c>
      <c r="G41" s="16">
        <v>60</v>
      </c>
      <c r="H41" s="112">
        <f>G41/C41*100</f>
        <v>100</v>
      </c>
    </row>
    <row r="42" spans="1:8" ht="15" customHeight="1">
      <c r="A42" s="72" t="s">
        <v>7</v>
      </c>
      <c r="B42" s="84">
        <f>SUM(B31:B40)</f>
        <v>7355</v>
      </c>
      <c r="C42" s="84">
        <f>C31+B32+B33+B34+C35+B36+C37+C38+B40+C39+C41</f>
        <v>8045</v>
      </c>
      <c r="D42" s="84">
        <f>SUM(D31:D41)</f>
        <v>2628</v>
      </c>
      <c r="E42" s="84">
        <f>SUM(E31:E41)</f>
        <v>6813</v>
      </c>
      <c r="F42" s="84">
        <f>SUM(F31:F41)</f>
        <v>7611</v>
      </c>
      <c r="G42" s="84">
        <f>SUM(G31:G41)</f>
        <v>9053</v>
      </c>
      <c r="H42" s="175">
        <f>F42/C42*100</f>
        <v>94.60534493474208</v>
      </c>
    </row>
    <row r="43" spans="1:8" s="3" customFormat="1" ht="6" customHeight="1">
      <c r="A43" s="47"/>
      <c r="B43" s="20"/>
      <c r="C43" s="86"/>
      <c r="D43" s="86"/>
      <c r="E43" s="86"/>
      <c r="F43" s="86"/>
      <c r="G43" s="172"/>
      <c r="H43" s="112"/>
    </row>
    <row r="44" spans="1:8" ht="15" customHeight="1">
      <c r="A44" s="76" t="s">
        <v>24</v>
      </c>
      <c r="B44" s="84">
        <v>6300</v>
      </c>
      <c r="C44" s="84">
        <v>6300</v>
      </c>
      <c r="D44" s="84">
        <v>107</v>
      </c>
      <c r="E44" s="84">
        <v>3324</v>
      </c>
      <c r="F44" s="84">
        <v>4126</v>
      </c>
      <c r="G44" s="84">
        <v>6168</v>
      </c>
      <c r="H44" s="175">
        <f>G44/C44*100</f>
        <v>97.90476190476191</v>
      </c>
    </row>
    <row r="45" spans="1:8" ht="6" customHeight="1">
      <c r="A45" s="48"/>
      <c r="B45" s="20"/>
      <c r="C45" s="85"/>
      <c r="D45" s="85"/>
      <c r="E45" s="85"/>
      <c r="F45" s="85"/>
      <c r="G45" s="173"/>
      <c r="H45" s="112"/>
    </row>
    <row r="46" spans="1:8" ht="15" customHeight="1">
      <c r="A46" s="48" t="s">
        <v>26</v>
      </c>
      <c r="B46" s="20"/>
      <c r="C46" s="85"/>
      <c r="D46" s="85"/>
      <c r="E46" s="85"/>
      <c r="F46" s="85"/>
      <c r="G46" s="173"/>
      <c r="H46" s="112"/>
    </row>
    <row r="47" spans="1:8" ht="15" customHeight="1">
      <c r="A47" s="43" t="s">
        <v>135</v>
      </c>
      <c r="B47" s="16">
        <v>32</v>
      </c>
      <c r="C47" s="85"/>
      <c r="D47" s="16">
        <v>0</v>
      </c>
      <c r="E47" s="16">
        <v>16</v>
      </c>
      <c r="F47" s="16">
        <v>16</v>
      </c>
      <c r="G47" s="16">
        <v>16</v>
      </c>
      <c r="H47" s="112">
        <f>G47/B47*100</f>
        <v>50</v>
      </c>
    </row>
    <row r="48" spans="1:8" ht="15" customHeight="1">
      <c r="A48" s="43" t="s">
        <v>136</v>
      </c>
      <c r="B48" s="16">
        <v>92</v>
      </c>
      <c r="C48" s="85"/>
      <c r="D48" s="16">
        <v>0</v>
      </c>
      <c r="E48" s="16">
        <v>46</v>
      </c>
      <c r="F48" s="16">
        <v>46</v>
      </c>
      <c r="G48" s="16">
        <v>92</v>
      </c>
      <c r="H48" s="112">
        <f>G48/B48*100</f>
        <v>100</v>
      </c>
    </row>
    <row r="49" spans="1:8" ht="15" customHeight="1">
      <c r="A49" s="43" t="s">
        <v>137</v>
      </c>
      <c r="B49" s="16">
        <v>50</v>
      </c>
      <c r="C49" s="85"/>
      <c r="D49" s="16">
        <v>0</v>
      </c>
      <c r="E49" s="16">
        <v>25</v>
      </c>
      <c r="F49" s="16">
        <v>25</v>
      </c>
      <c r="G49" s="16">
        <v>50</v>
      </c>
      <c r="H49" s="112">
        <f>G49/B49*100</f>
        <v>100</v>
      </c>
    </row>
    <row r="50" spans="1:8" ht="15" customHeight="1">
      <c r="A50" s="43" t="s">
        <v>261</v>
      </c>
      <c r="B50" s="16"/>
      <c r="C50" s="16">
        <v>259</v>
      </c>
      <c r="D50" s="16">
        <v>259</v>
      </c>
      <c r="E50" s="16">
        <v>259</v>
      </c>
      <c r="F50" s="16">
        <v>259</v>
      </c>
      <c r="G50" s="16">
        <v>259</v>
      </c>
      <c r="H50" s="112">
        <f>G50/C50*100</f>
        <v>100</v>
      </c>
    </row>
    <row r="51" spans="1:8" ht="15" customHeight="1">
      <c r="A51" s="43" t="s">
        <v>138</v>
      </c>
      <c r="B51" s="16">
        <v>80</v>
      </c>
      <c r="C51" s="85"/>
      <c r="D51" s="16">
        <v>0</v>
      </c>
      <c r="E51" s="16">
        <v>40</v>
      </c>
      <c r="F51" s="16">
        <v>40</v>
      </c>
      <c r="G51" s="16">
        <v>80</v>
      </c>
      <c r="H51" s="112">
        <f aca="true" t="shared" si="2" ref="H51:H59">G51/B51*100</f>
        <v>100</v>
      </c>
    </row>
    <row r="52" spans="1:8" ht="15" customHeight="1">
      <c r="A52" s="43" t="s">
        <v>139</v>
      </c>
      <c r="B52" s="16">
        <v>501</v>
      </c>
      <c r="C52" s="85"/>
      <c r="D52" s="16">
        <v>0</v>
      </c>
      <c r="E52" s="16">
        <v>250</v>
      </c>
      <c r="F52" s="16">
        <v>375</v>
      </c>
      <c r="G52" s="16">
        <v>501</v>
      </c>
      <c r="H52" s="112">
        <f t="shared" si="2"/>
        <v>100</v>
      </c>
    </row>
    <row r="53" spans="1:8" s="9" customFormat="1" ht="15" customHeight="1">
      <c r="A53" s="43" t="s">
        <v>27</v>
      </c>
      <c r="B53" s="16">
        <v>1658</v>
      </c>
      <c r="C53" s="85"/>
      <c r="D53" s="16">
        <v>136</v>
      </c>
      <c r="E53" s="16">
        <v>965</v>
      </c>
      <c r="F53" s="16">
        <v>965</v>
      </c>
      <c r="G53" s="16">
        <v>1794</v>
      </c>
      <c r="H53" s="112">
        <f t="shared" si="2"/>
        <v>108.20265379975875</v>
      </c>
    </row>
    <row r="54" spans="1:8" ht="15" customHeight="1">
      <c r="A54" s="43" t="s">
        <v>140</v>
      </c>
      <c r="B54" s="16">
        <v>9</v>
      </c>
      <c r="C54" s="85"/>
      <c r="D54" s="16">
        <v>0</v>
      </c>
      <c r="E54" s="16">
        <v>0</v>
      </c>
      <c r="F54" s="16">
        <v>0</v>
      </c>
      <c r="G54" s="16">
        <v>9</v>
      </c>
      <c r="H54" s="112">
        <f t="shared" si="2"/>
        <v>100</v>
      </c>
    </row>
    <row r="55" spans="1:8" ht="15" customHeight="1">
      <c r="A55" s="43" t="s">
        <v>28</v>
      </c>
      <c r="B55" s="16">
        <v>392</v>
      </c>
      <c r="C55" s="85"/>
      <c r="D55" s="16">
        <v>0</v>
      </c>
      <c r="E55" s="16">
        <v>90</v>
      </c>
      <c r="F55" s="16">
        <v>180</v>
      </c>
      <c r="G55" s="16">
        <v>392</v>
      </c>
      <c r="H55" s="112">
        <f t="shared" si="2"/>
        <v>100</v>
      </c>
    </row>
    <row r="56" spans="1:8" ht="15" customHeight="1">
      <c r="A56" s="43" t="s">
        <v>29</v>
      </c>
      <c r="B56" s="16">
        <v>193</v>
      </c>
      <c r="C56" s="85"/>
      <c r="D56" s="16">
        <v>0</v>
      </c>
      <c r="E56" s="16">
        <v>96</v>
      </c>
      <c r="F56" s="16">
        <v>144</v>
      </c>
      <c r="G56" s="16">
        <v>193</v>
      </c>
      <c r="H56" s="112">
        <f t="shared" si="2"/>
        <v>100</v>
      </c>
    </row>
    <row r="57" spans="1:8" ht="15" customHeight="1">
      <c r="A57" s="43" t="s">
        <v>120</v>
      </c>
      <c r="B57" s="15">
        <v>663</v>
      </c>
      <c r="C57" s="141"/>
      <c r="D57" s="15">
        <v>0</v>
      </c>
      <c r="E57" s="15">
        <v>0</v>
      </c>
      <c r="F57" s="15">
        <v>0</v>
      </c>
      <c r="G57" s="15">
        <v>663</v>
      </c>
      <c r="H57" s="112">
        <f t="shared" si="2"/>
        <v>100</v>
      </c>
    </row>
    <row r="58" spans="1:8" ht="15" customHeight="1">
      <c r="A58" s="43" t="s">
        <v>30</v>
      </c>
      <c r="B58" s="16">
        <v>66</v>
      </c>
      <c r="C58" s="85"/>
      <c r="D58" s="16">
        <v>0</v>
      </c>
      <c r="E58" s="16">
        <v>0</v>
      </c>
      <c r="F58" s="16">
        <v>31</v>
      </c>
      <c r="G58" s="16">
        <v>61</v>
      </c>
      <c r="H58" s="112">
        <f t="shared" si="2"/>
        <v>92.42424242424242</v>
      </c>
    </row>
    <row r="59" spans="1:8" ht="15" customHeight="1">
      <c r="A59" s="43" t="s">
        <v>31</v>
      </c>
      <c r="B59" s="16">
        <v>100</v>
      </c>
      <c r="C59" s="85"/>
      <c r="D59" s="16">
        <v>0</v>
      </c>
      <c r="E59" s="16">
        <v>50</v>
      </c>
      <c r="F59" s="16">
        <v>50</v>
      </c>
      <c r="G59" s="16">
        <v>50</v>
      </c>
      <c r="H59" s="112">
        <f t="shared" si="2"/>
        <v>50</v>
      </c>
    </row>
    <row r="60" spans="1:8" ht="15" customHeight="1">
      <c r="A60" s="72" t="s">
        <v>7</v>
      </c>
      <c r="B60" s="84">
        <f>SUM(B47:B59)</f>
        <v>3836</v>
      </c>
      <c r="C60" s="84">
        <f>B47+B48+B49+C50+B51+B52+B53+B54+B55+B56+B57+B58+B59</f>
        <v>4095</v>
      </c>
      <c r="D60" s="84">
        <f>SUM(D47:D59)</f>
        <v>395</v>
      </c>
      <c r="E60" s="84">
        <f>SUM(E47:E59)</f>
        <v>1837</v>
      </c>
      <c r="F60" s="84">
        <f>SUM(F47:F59)</f>
        <v>2131</v>
      </c>
      <c r="G60" s="84">
        <f>SUM(G47:G59)</f>
        <v>4160</v>
      </c>
      <c r="H60" s="175">
        <f>G60/C60*100</f>
        <v>101.58730158730158</v>
      </c>
    </row>
    <row r="61" spans="1:8" ht="6" customHeight="1">
      <c r="A61" s="47"/>
      <c r="B61" s="20"/>
      <c r="C61" s="20"/>
      <c r="D61" s="20"/>
      <c r="E61" s="20"/>
      <c r="F61" s="20"/>
      <c r="G61" s="20"/>
      <c r="H61" s="176"/>
    </row>
    <row r="62" spans="1:8" ht="15" customHeight="1">
      <c r="A62" s="45" t="s">
        <v>179</v>
      </c>
      <c r="B62" s="20"/>
      <c r="C62" s="85"/>
      <c r="D62" s="85"/>
      <c r="E62" s="85"/>
      <c r="F62" s="85"/>
      <c r="G62" s="173"/>
      <c r="H62" s="112"/>
    </row>
    <row r="63" spans="1:8" ht="15" customHeight="1">
      <c r="A63" s="49" t="s">
        <v>154</v>
      </c>
      <c r="B63" s="16">
        <v>560</v>
      </c>
      <c r="C63" s="16"/>
      <c r="D63" s="16">
        <v>0</v>
      </c>
      <c r="E63" s="16">
        <v>280</v>
      </c>
      <c r="F63" s="16">
        <v>420</v>
      </c>
      <c r="G63" s="16">
        <v>560</v>
      </c>
      <c r="H63" s="112">
        <f>G63/B63*100</f>
        <v>100</v>
      </c>
    </row>
    <row r="64" spans="1:8" ht="15" customHeight="1">
      <c r="A64" s="49" t="s">
        <v>333</v>
      </c>
      <c r="B64" s="16"/>
      <c r="C64" s="16">
        <v>485</v>
      </c>
      <c r="D64" s="16">
        <v>0</v>
      </c>
      <c r="E64" s="16">
        <v>0</v>
      </c>
      <c r="F64" s="16">
        <v>0</v>
      </c>
      <c r="G64" s="16">
        <v>485</v>
      </c>
      <c r="H64" s="112">
        <f>G64/C64*100</f>
        <v>100</v>
      </c>
    </row>
    <row r="65" spans="1:8" ht="15" customHeight="1">
      <c r="A65" s="43" t="s">
        <v>32</v>
      </c>
      <c r="B65" s="16">
        <v>300</v>
      </c>
      <c r="C65" s="16"/>
      <c r="D65" s="16">
        <v>86</v>
      </c>
      <c r="E65" s="16">
        <v>169</v>
      </c>
      <c r="F65" s="16">
        <v>198</v>
      </c>
      <c r="G65" s="16">
        <v>304</v>
      </c>
      <c r="H65" s="112">
        <f>G65/B65*100</f>
        <v>101.33333333333334</v>
      </c>
    </row>
    <row r="66" spans="1:8" ht="15" customHeight="1">
      <c r="A66" s="44" t="s">
        <v>351</v>
      </c>
      <c r="B66" s="15">
        <v>75</v>
      </c>
      <c r="C66" s="15">
        <v>169</v>
      </c>
      <c r="D66" s="15">
        <v>64</v>
      </c>
      <c r="E66" s="15">
        <v>65</v>
      </c>
      <c r="F66" s="15">
        <v>70</v>
      </c>
      <c r="G66" s="15">
        <v>168</v>
      </c>
      <c r="H66" s="162">
        <f>G66/C66*100</f>
        <v>99.40828402366864</v>
      </c>
    </row>
    <row r="67" spans="1:8" ht="15" customHeight="1">
      <c r="A67" s="44" t="s">
        <v>33</v>
      </c>
      <c r="B67" s="16">
        <v>100</v>
      </c>
      <c r="C67" s="16"/>
      <c r="D67" s="16">
        <v>9</v>
      </c>
      <c r="E67" s="16">
        <v>24</v>
      </c>
      <c r="F67" s="16">
        <v>81</v>
      </c>
      <c r="G67" s="16">
        <v>138</v>
      </c>
      <c r="H67" s="112">
        <f>G67/B67*100</f>
        <v>138</v>
      </c>
    </row>
    <row r="68" spans="1:8" ht="15" customHeight="1">
      <c r="A68" s="44" t="s">
        <v>248</v>
      </c>
      <c r="B68" s="16"/>
      <c r="C68" s="16">
        <v>9</v>
      </c>
      <c r="D68" s="16">
        <v>9</v>
      </c>
      <c r="E68" s="16">
        <v>9</v>
      </c>
      <c r="F68" s="16">
        <v>9</v>
      </c>
      <c r="G68" s="16">
        <v>9</v>
      </c>
      <c r="H68" s="112">
        <f>G68/C68*100</f>
        <v>100</v>
      </c>
    </row>
    <row r="69" spans="1:8" ht="15" customHeight="1">
      <c r="A69" s="44" t="s">
        <v>266</v>
      </c>
      <c r="B69" s="16"/>
      <c r="C69" s="16">
        <v>33</v>
      </c>
      <c r="D69" s="16">
        <v>0</v>
      </c>
      <c r="E69" s="16">
        <v>10</v>
      </c>
      <c r="F69" s="16">
        <v>13</v>
      </c>
      <c r="G69" s="16">
        <v>33</v>
      </c>
      <c r="H69" s="112">
        <f>G69/C69*100</f>
        <v>100</v>
      </c>
    </row>
    <row r="70" spans="1:8" ht="15" customHeight="1">
      <c r="A70" s="72" t="s">
        <v>7</v>
      </c>
      <c r="B70" s="84">
        <f>SUM(B63:B68)</f>
        <v>1035</v>
      </c>
      <c r="C70" s="84">
        <f>B63+B65+B66+B67+C68+C69+C64</f>
        <v>1562</v>
      </c>
      <c r="D70" s="84">
        <f>SUM(D63:D69)</f>
        <v>168</v>
      </c>
      <c r="E70" s="84">
        <f>SUM(E63:E69)</f>
        <v>557</v>
      </c>
      <c r="F70" s="84">
        <f>SUM(F63:F69)</f>
        <v>791</v>
      </c>
      <c r="G70" s="84">
        <f>SUM(G63:G69)</f>
        <v>1697</v>
      </c>
      <c r="H70" s="175">
        <f>G70/C70*100</f>
        <v>108.6427656850192</v>
      </c>
    </row>
    <row r="71" spans="1:8" ht="6" customHeight="1">
      <c r="A71" s="47"/>
      <c r="B71" s="20"/>
      <c r="C71" s="20"/>
      <c r="D71" s="20"/>
      <c r="E71" s="20"/>
      <c r="F71" s="20"/>
      <c r="G71" s="20"/>
      <c r="H71" s="176"/>
    </row>
    <row r="72" spans="1:8" ht="15" customHeight="1">
      <c r="A72" s="45" t="s">
        <v>180</v>
      </c>
      <c r="B72" s="20"/>
      <c r="C72" s="85"/>
      <c r="D72" s="85"/>
      <c r="E72" s="85"/>
      <c r="F72" s="85"/>
      <c r="G72" s="173"/>
      <c r="H72" s="112"/>
    </row>
    <row r="73" spans="1:8" ht="15" customHeight="1">
      <c r="A73" s="44" t="s">
        <v>35</v>
      </c>
      <c r="B73" s="16">
        <v>2353</v>
      </c>
      <c r="C73" s="85"/>
      <c r="D73" s="16">
        <v>588</v>
      </c>
      <c r="E73" s="16">
        <v>1176</v>
      </c>
      <c r="F73" s="16">
        <v>1765</v>
      </c>
      <c r="G73" s="16">
        <v>2353</v>
      </c>
      <c r="H73" s="112">
        <f>G73/B73*100</f>
        <v>100</v>
      </c>
    </row>
    <row r="74" spans="1:8" ht="15" customHeight="1">
      <c r="A74" s="43" t="s">
        <v>37</v>
      </c>
      <c r="B74" s="16">
        <v>600</v>
      </c>
      <c r="C74" s="85"/>
      <c r="D74" s="16">
        <v>157</v>
      </c>
      <c r="E74" s="16">
        <v>343</v>
      </c>
      <c r="F74" s="16">
        <v>556</v>
      </c>
      <c r="G74" s="16">
        <v>747</v>
      </c>
      <c r="H74" s="112">
        <f>G74/B74*100</f>
        <v>124.50000000000001</v>
      </c>
    </row>
    <row r="75" spans="1:8" ht="15" customHeight="1">
      <c r="A75" s="43" t="s">
        <v>38</v>
      </c>
      <c r="B75" s="16">
        <v>650</v>
      </c>
      <c r="C75" s="85"/>
      <c r="D75" s="16">
        <v>0</v>
      </c>
      <c r="E75" s="16">
        <v>325</v>
      </c>
      <c r="F75" s="16">
        <v>325</v>
      </c>
      <c r="G75" s="16">
        <v>650</v>
      </c>
      <c r="H75" s="112">
        <f>G75/B75*100</f>
        <v>100</v>
      </c>
    </row>
    <row r="76" spans="1:8" ht="15" customHeight="1">
      <c r="A76" s="43" t="s">
        <v>242</v>
      </c>
      <c r="B76" s="16"/>
      <c r="C76" s="85"/>
      <c r="D76" s="16">
        <v>39</v>
      </c>
      <c r="E76" s="16">
        <v>2</v>
      </c>
      <c r="F76" s="16">
        <v>14</v>
      </c>
      <c r="G76" s="16">
        <v>0</v>
      </c>
      <c r="H76" s="112">
        <v>0</v>
      </c>
    </row>
    <row r="77" spans="1:8" ht="15" customHeight="1">
      <c r="A77" s="154" t="s">
        <v>7</v>
      </c>
      <c r="B77" s="156">
        <f>SUM(B73:B76)</f>
        <v>3603</v>
      </c>
      <c r="C77" s="156">
        <f>B73+B74+B75</f>
        <v>3603</v>
      </c>
      <c r="D77" s="156">
        <f>SUM(D73:D76)</f>
        <v>784</v>
      </c>
      <c r="E77" s="156">
        <f>SUM(E73:E76)</f>
        <v>1846</v>
      </c>
      <c r="F77" s="156">
        <f>SUM(F73:F76)</f>
        <v>2660</v>
      </c>
      <c r="G77" s="156">
        <f>SUM(G73:G76)</f>
        <v>3750</v>
      </c>
      <c r="H77" s="177">
        <f>G77/C77*100</f>
        <v>104.07993338884263</v>
      </c>
    </row>
    <row r="78" spans="1:8" ht="6" customHeight="1">
      <c r="A78" s="155"/>
      <c r="B78" s="157"/>
      <c r="C78" s="157"/>
      <c r="D78" s="157"/>
      <c r="E78" s="157"/>
      <c r="F78" s="157"/>
      <c r="G78" s="157"/>
      <c r="H78" s="178"/>
    </row>
    <row r="79" spans="1:8" ht="6" customHeight="1">
      <c r="A79" s="47"/>
      <c r="B79" s="20"/>
      <c r="C79" s="20"/>
      <c r="D79" s="20"/>
      <c r="E79" s="20"/>
      <c r="F79" s="20"/>
      <c r="G79" s="20"/>
      <c r="H79" s="176"/>
    </row>
    <row r="80" spans="1:8" ht="15" customHeight="1">
      <c r="A80" s="45" t="s">
        <v>181</v>
      </c>
      <c r="B80" s="20"/>
      <c r="C80" s="85"/>
      <c r="D80" s="85"/>
      <c r="E80" s="85"/>
      <c r="F80" s="85"/>
      <c r="G80" s="173"/>
      <c r="H80" s="112"/>
    </row>
    <row r="81" spans="1:8" ht="15" customHeight="1">
      <c r="A81" s="43" t="s">
        <v>170</v>
      </c>
      <c r="B81" s="16">
        <v>3574</v>
      </c>
      <c r="C81" s="87"/>
      <c r="D81" s="16">
        <v>0</v>
      </c>
      <c r="E81" s="16">
        <v>0</v>
      </c>
      <c r="F81" s="16">
        <v>3574</v>
      </c>
      <c r="G81" s="16">
        <v>3574</v>
      </c>
      <c r="H81" s="112">
        <f>G81/B81*100</f>
        <v>100</v>
      </c>
    </row>
    <row r="82" spans="1:8" ht="15" customHeight="1">
      <c r="A82" s="44" t="s">
        <v>226</v>
      </c>
      <c r="B82" s="16">
        <v>4200</v>
      </c>
      <c r="C82" s="85"/>
      <c r="D82" s="16">
        <v>0</v>
      </c>
      <c r="E82" s="16">
        <v>0</v>
      </c>
      <c r="F82" s="16">
        <v>3000</v>
      </c>
      <c r="G82" s="16">
        <v>3600</v>
      </c>
      <c r="H82" s="112">
        <f>G82/B82*100</f>
        <v>85.71428571428571</v>
      </c>
    </row>
    <row r="83" spans="1:8" ht="15" customHeight="1">
      <c r="A83" s="44" t="s">
        <v>297</v>
      </c>
      <c r="B83" s="16"/>
      <c r="C83" s="16">
        <v>106</v>
      </c>
      <c r="D83" s="16">
        <v>0</v>
      </c>
      <c r="E83" s="16">
        <v>0</v>
      </c>
      <c r="F83" s="16">
        <v>74</v>
      </c>
      <c r="G83" s="16">
        <v>74</v>
      </c>
      <c r="H83" s="112">
        <f>G83/C83*100</f>
        <v>69.81132075471697</v>
      </c>
    </row>
    <row r="84" spans="1:8" ht="15" customHeight="1">
      <c r="A84" s="44" t="s">
        <v>343</v>
      </c>
      <c r="B84" s="16">
        <v>1000</v>
      </c>
      <c r="C84" s="16">
        <v>4215</v>
      </c>
      <c r="D84" s="16">
        <v>420</v>
      </c>
      <c r="E84" s="16">
        <v>1673</v>
      </c>
      <c r="F84" s="16">
        <v>3405</v>
      </c>
      <c r="G84" s="16">
        <v>4775</v>
      </c>
      <c r="H84" s="112">
        <f>G84/C84*100</f>
        <v>113.28588374851721</v>
      </c>
    </row>
    <row r="85" spans="1:8" ht="15" customHeight="1">
      <c r="A85" s="44" t="s">
        <v>34</v>
      </c>
      <c r="B85" s="16">
        <v>5220</v>
      </c>
      <c r="C85" s="85">
        <v>6350.3</v>
      </c>
      <c r="D85" s="16">
        <v>1338</v>
      </c>
      <c r="E85" s="16">
        <v>3300</v>
      </c>
      <c r="F85" s="16">
        <v>4435</v>
      </c>
      <c r="G85" s="16">
        <v>5970</v>
      </c>
      <c r="H85" s="112">
        <f>G85/C85*100</f>
        <v>94.01130655244634</v>
      </c>
    </row>
    <row r="86" spans="1:8" ht="15" customHeight="1">
      <c r="A86" s="44" t="s">
        <v>332</v>
      </c>
      <c r="B86" s="16"/>
      <c r="C86" s="16">
        <v>250</v>
      </c>
      <c r="D86" s="16">
        <v>0</v>
      </c>
      <c r="E86" s="16">
        <v>0</v>
      </c>
      <c r="F86" s="16">
        <v>0</v>
      </c>
      <c r="G86" s="16">
        <v>250</v>
      </c>
      <c r="H86" s="112">
        <f>G86/C86*100</f>
        <v>100</v>
      </c>
    </row>
    <row r="87" spans="1:8" ht="15" customHeight="1">
      <c r="A87" s="44" t="s">
        <v>156</v>
      </c>
      <c r="B87" s="16">
        <v>630</v>
      </c>
      <c r="C87" s="85"/>
      <c r="D87" s="16">
        <v>0</v>
      </c>
      <c r="E87" s="16">
        <v>331</v>
      </c>
      <c r="F87" s="16">
        <v>494</v>
      </c>
      <c r="G87" s="16">
        <v>656</v>
      </c>
      <c r="H87" s="112">
        <f>G87/B87*100</f>
        <v>104.12698412698414</v>
      </c>
    </row>
    <row r="88" spans="1:8" s="3" customFormat="1" ht="15" customHeight="1">
      <c r="A88" s="44" t="s">
        <v>36</v>
      </c>
      <c r="B88" s="16">
        <v>500</v>
      </c>
      <c r="C88" s="16">
        <v>2000</v>
      </c>
      <c r="D88" s="16">
        <v>421</v>
      </c>
      <c r="E88" s="16">
        <v>1287</v>
      </c>
      <c r="F88" s="16">
        <v>2013</v>
      </c>
      <c r="G88" s="16">
        <v>2351</v>
      </c>
      <c r="H88" s="112">
        <f>G88/C88*100</f>
        <v>117.55</v>
      </c>
    </row>
    <row r="89" spans="1:8" s="3" customFormat="1" ht="15" customHeight="1">
      <c r="A89" s="44" t="s">
        <v>157</v>
      </c>
      <c r="B89" s="16">
        <v>954</v>
      </c>
      <c r="C89" s="86"/>
      <c r="D89" s="16">
        <v>0</v>
      </c>
      <c r="E89" s="16">
        <v>954</v>
      </c>
      <c r="F89" s="16">
        <v>954</v>
      </c>
      <c r="G89" s="16">
        <v>954</v>
      </c>
      <c r="H89" s="112">
        <f>G89/B89*100</f>
        <v>100</v>
      </c>
    </row>
    <row r="90" spans="1:8" ht="15" customHeight="1">
      <c r="A90" s="44" t="s">
        <v>88</v>
      </c>
      <c r="B90" s="16">
        <v>221</v>
      </c>
      <c r="C90" s="16">
        <v>1517</v>
      </c>
      <c r="D90" s="16">
        <v>0</v>
      </c>
      <c r="E90" s="16">
        <v>85</v>
      </c>
      <c r="F90" s="16">
        <v>1707</v>
      </c>
      <c r="G90" s="16">
        <v>1707</v>
      </c>
      <c r="H90" s="112">
        <f>G90/C90*100</f>
        <v>112.52471984179302</v>
      </c>
    </row>
    <row r="91" spans="1:8" ht="15" customHeight="1">
      <c r="A91" s="44" t="s">
        <v>90</v>
      </c>
      <c r="B91" s="16">
        <v>2082</v>
      </c>
      <c r="C91" s="16">
        <v>2882</v>
      </c>
      <c r="D91" s="16">
        <v>800</v>
      </c>
      <c r="E91" s="16">
        <v>800</v>
      </c>
      <c r="F91" s="16">
        <v>800</v>
      </c>
      <c r="G91" s="16">
        <v>2882</v>
      </c>
      <c r="H91" s="112">
        <f>G91/C91*100</f>
        <v>100</v>
      </c>
    </row>
    <row r="92" spans="1:8" ht="15" customHeight="1">
      <c r="A92" s="44" t="s">
        <v>298</v>
      </c>
      <c r="B92" s="16"/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12">
        <v>0</v>
      </c>
    </row>
    <row r="93" spans="1:8" ht="15" customHeight="1">
      <c r="A93" s="44" t="s">
        <v>89</v>
      </c>
      <c r="B93" s="16">
        <v>259</v>
      </c>
      <c r="C93" s="86"/>
      <c r="D93" s="16">
        <v>65</v>
      </c>
      <c r="E93" s="16">
        <v>130</v>
      </c>
      <c r="F93" s="16">
        <v>194</v>
      </c>
      <c r="G93" s="16">
        <v>259</v>
      </c>
      <c r="H93" s="112">
        <f>G93/B93*100</f>
        <v>100</v>
      </c>
    </row>
    <row r="94" spans="1:8" ht="15" customHeight="1">
      <c r="A94" s="44" t="s">
        <v>309</v>
      </c>
      <c r="B94" s="16"/>
      <c r="C94" s="16">
        <v>776</v>
      </c>
      <c r="D94" s="16">
        <v>286</v>
      </c>
      <c r="E94" s="16">
        <v>643</v>
      </c>
      <c r="F94" s="16">
        <v>815</v>
      </c>
      <c r="G94" s="16">
        <v>815</v>
      </c>
      <c r="H94" s="112">
        <f>G94/C94*100</f>
        <v>105.0257731958763</v>
      </c>
    </row>
    <row r="95" spans="1:8" ht="15" customHeight="1">
      <c r="A95" s="44" t="s">
        <v>271</v>
      </c>
      <c r="B95" s="16"/>
      <c r="C95" s="16">
        <v>40</v>
      </c>
      <c r="D95" s="16"/>
      <c r="E95" s="16">
        <v>4</v>
      </c>
      <c r="F95" s="16">
        <v>37</v>
      </c>
      <c r="G95" s="16">
        <v>39</v>
      </c>
      <c r="H95" s="112">
        <f>G95/C95*100</f>
        <v>97.5</v>
      </c>
    </row>
    <row r="96" spans="1:8" ht="15" customHeight="1">
      <c r="A96" s="72" t="s">
        <v>7</v>
      </c>
      <c r="B96" s="84">
        <f>SUM(B81:B93)</f>
        <v>18640</v>
      </c>
      <c r="C96" s="84">
        <f>B81+B82+C83+C84+C85+B87+C88+B89+C90+C91+C92+B93+C94+C86+C95</f>
        <v>27753.3</v>
      </c>
      <c r="D96" s="84">
        <f>SUM(D81:D94)</f>
        <v>3330</v>
      </c>
      <c r="E96" s="84">
        <f>SUM(E81:E95)</f>
        <v>9207</v>
      </c>
      <c r="F96" s="84">
        <f>SUM(F81:F95)</f>
        <v>21502</v>
      </c>
      <c r="G96" s="84">
        <f>SUM(G81:G95)</f>
        <v>27906</v>
      </c>
      <c r="H96" s="175">
        <f>G96/C96*100</f>
        <v>100.55020484050546</v>
      </c>
    </row>
    <row r="97" spans="1:8" ht="6" customHeight="1">
      <c r="A97" s="47"/>
      <c r="B97" s="20"/>
      <c r="C97" s="20"/>
      <c r="D97" s="20"/>
      <c r="E97" s="20"/>
      <c r="F97" s="20"/>
      <c r="G97" s="20"/>
      <c r="H97" s="176"/>
    </row>
    <row r="98" spans="1:8" ht="15" customHeight="1">
      <c r="A98" s="45" t="s">
        <v>182</v>
      </c>
      <c r="B98" s="20"/>
      <c r="C98" s="85"/>
      <c r="D98" s="85"/>
      <c r="E98" s="85"/>
      <c r="F98" s="85"/>
      <c r="G98" s="173"/>
      <c r="H98" s="112"/>
    </row>
    <row r="99" spans="1:8" ht="15" customHeight="1">
      <c r="A99" s="43" t="s">
        <v>241</v>
      </c>
      <c r="B99" s="20"/>
      <c r="C99" s="16">
        <v>156</v>
      </c>
      <c r="D99" s="16">
        <v>32</v>
      </c>
      <c r="E99" s="16">
        <v>56</v>
      </c>
      <c r="F99" s="16">
        <v>134</v>
      </c>
      <c r="G99" s="16">
        <v>154</v>
      </c>
      <c r="H99" s="112">
        <f>G99/C99*100</f>
        <v>98.71794871794873</v>
      </c>
    </row>
    <row r="100" spans="1:8" ht="15" customHeight="1">
      <c r="A100" s="43" t="s">
        <v>267</v>
      </c>
      <c r="B100" s="20"/>
      <c r="C100" s="16">
        <v>10</v>
      </c>
      <c r="D100" s="16">
        <v>0</v>
      </c>
      <c r="E100" s="16">
        <v>10</v>
      </c>
      <c r="F100" s="16">
        <v>10</v>
      </c>
      <c r="G100" s="16">
        <v>10</v>
      </c>
      <c r="H100" s="112">
        <f>G100/C100*100</f>
        <v>100</v>
      </c>
    </row>
    <row r="101" spans="1:8" ht="15" customHeight="1">
      <c r="A101" s="44" t="s">
        <v>115</v>
      </c>
      <c r="B101" s="16">
        <v>100</v>
      </c>
      <c r="C101" s="16">
        <v>698</v>
      </c>
      <c r="D101" s="16">
        <v>224</v>
      </c>
      <c r="E101" s="16">
        <v>397</v>
      </c>
      <c r="F101" s="16">
        <v>698</v>
      </c>
      <c r="G101" s="16">
        <v>918</v>
      </c>
      <c r="H101" s="112">
        <f>G101/C101*100</f>
        <v>131.5186246418338</v>
      </c>
    </row>
    <row r="102" spans="1:8" ht="15" customHeight="1">
      <c r="A102" s="44" t="s">
        <v>40</v>
      </c>
      <c r="B102" s="16"/>
      <c r="C102" s="16">
        <v>30</v>
      </c>
      <c r="D102" s="16">
        <v>0</v>
      </c>
      <c r="E102" s="16">
        <v>0</v>
      </c>
      <c r="F102" s="16">
        <v>0</v>
      </c>
      <c r="G102" s="16">
        <v>25</v>
      </c>
      <c r="H102" s="112">
        <f>G102/C102*100</f>
        <v>83.33333333333334</v>
      </c>
    </row>
    <row r="103" spans="1:8" ht="15" customHeight="1">
      <c r="A103" s="72" t="s">
        <v>7</v>
      </c>
      <c r="B103" s="84">
        <f>SUM(B101:B101)</f>
        <v>100</v>
      </c>
      <c r="C103" s="84">
        <f>SUM(C99:C102)</f>
        <v>894</v>
      </c>
      <c r="D103" s="84">
        <f>SUM(D99:D102)</f>
        <v>256</v>
      </c>
      <c r="E103" s="84">
        <f>SUM(E99:E102)</f>
        <v>463</v>
      </c>
      <c r="F103" s="84">
        <f>SUM(F99:F102)</f>
        <v>842</v>
      </c>
      <c r="G103" s="84">
        <f>SUM(G99:G102)</f>
        <v>1107</v>
      </c>
      <c r="H103" s="175">
        <f>G103/C103*100</f>
        <v>123.8255033557047</v>
      </c>
    </row>
    <row r="104" spans="1:8" ht="6" customHeight="1">
      <c r="A104" s="47"/>
      <c r="B104" s="20"/>
      <c r="C104" s="20"/>
      <c r="D104" s="20"/>
      <c r="E104" s="20"/>
      <c r="F104" s="20"/>
      <c r="G104" s="20"/>
      <c r="H104" s="176"/>
    </row>
    <row r="105" spans="1:8" ht="15" customHeight="1">
      <c r="A105" s="45" t="s">
        <v>183</v>
      </c>
      <c r="B105" s="20"/>
      <c r="C105" s="85"/>
      <c r="D105" s="85"/>
      <c r="E105" s="85"/>
      <c r="F105" s="85"/>
      <c r="G105" s="173"/>
      <c r="H105" s="112"/>
    </row>
    <row r="106" spans="1:8" ht="15" customHeight="1">
      <c r="A106" s="43" t="s">
        <v>39</v>
      </c>
      <c r="B106" s="16">
        <v>500</v>
      </c>
      <c r="C106" s="85"/>
      <c r="D106" s="16">
        <v>85</v>
      </c>
      <c r="E106" s="16">
        <v>283</v>
      </c>
      <c r="F106" s="16">
        <v>412</v>
      </c>
      <c r="G106" s="173">
        <v>522</v>
      </c>
      <c r="H106" s="112">
        <f>G106/B106*100</f>
        <v>104.4</v>
      </c>
    </row>
    <row r="107" spans="1:8" ht="15" customHeight="1">
      <c r="A107" s="72" t="s">
        <v>7</v>
      </c>
      <c r="B107" s="84">
        <f>B106</f>
        <v>500</v>
      </c>
      <c r="C107" s="84">
        <v>500</v>
      </c>
      <c r="D107" s="84">
        <f>D106</f>
        <v>85</v>
      </c>
      <c r="E107" s="84">
        <f>E106</f>
        <v>283</v>
      </c>
      <c r="F107" s="84">
        <f>F106</f>
        <v>412</v>
      </c>
      <c r="G107" s="84">
        <f>G106</f>
        <v>522</v>
      </c>
      <c r="H107" s="175">
        <f>G107/C107*100</f>
        <v>104.4</v>
      </c>
    </row>
    <row r="108" spans="1:8" ht="6" customHeight="1">
      <c r="A108" s="47"/>
      <c r="B108" s="20"/>
      <c r="C108" s="20"/>
      <c r="D108" s="20"/>
      <c r="E108" s="20"/>
      <c r="F108" s="20"/>
      <c r="G108" s="20"/>
      <c r="H108" s="176"/>
    </row>
    <row r="109" spans="1:8" ht="15" customHeight="1">
      <c r="A109" s="45" t="s">
        <v>184</v>
      </c>
      <c r="B109" s="20"/>
      <c r="C109" s="85"/>
      <c r="D109" s="85"/>
      <c r="E109" s="85"/>
      <c r="F109" s="85"/>
      <c r="G109" s="173"/>
      <c r="H109" s="112"/>
    </row>
    <row r="110" spans="1:8" ht="15" customHeight="1">
      <c r="A110" s="43" t="s">
        <v>40</v>
      </c>
      <c r="B110" s="16">
        <v>1500</v>
      </c>
      <c r="C110" s="85"/>
      <c r="D110" s="16">
        <v>369</v>
      </c>
      <c r="E110" s="16">
        <v>831</v>
      </c>
      <c r="F110" s="16">
        <v>1208</v>
      </c>
      <c r="G110" s="16">
        <v>1547</v>
      </c>
      <c r="H110" s="112">
        <f>G110/B110*100</f>
        <v>103.13333333333334</v>
      </c>
    </row>
    <row r="111" spans="1:8" ht="15" customHeight="1">
      <c r="A111" s="43" t="s">
        <v>323</v>
      </c>
      <c r="B111" s="16"/>
      <c r="C111" s="16">
        <v>195</v>
      </c>
      <c r="D111" s="16">
        <v>0</v>
      </c>
      <c r="E111" s="16">
        <v>56</v>
      </c>
      <c r="F111" s="16">
        <v>95</v>
      </c>
      <c r="G111" s="16">
        <v>195</v>
      </c>
      <c r="H111" s="112">
        <f>G111/C111*100</f>
        <v>100</v>
      </c>
    </row>
    <row r="112" spans="1:8" ht="15" customHeight="1">
      <c r="A112" s="43" t="s">
        <v>308</v>
      </c>
      <c r="B112" s="16"/>
      <c r="C112" s="16">
        <v>41</v>
      </c>
      <c r="D112" s="16">
        <v>0</v>
      </c>
      <c r="E112" s="16">
        <v>0</v>
      </c>
      <c r="F112" s="16">
        <v>41</v>
      </c>
      <c r="G112" s="16">
        <v>41</v>
      </c>
      <c r="H112" s="112">
        <f>G112/C112*100</f>
        <v>100</v>
      </c>
    </row>
    <row r="113" spans="1:8" s="10" customFormat="1" ht="15" customHeight="1">
      <c r="A113" s="43" t="s">
        <v>41</v>
      </c>
      <c r="B113" s="16">
        <v>600.2</v>
      </c>
      <c r="C113" s="86">
        <v>1141.4</v>
      </c>
      <c r="D113" s="16">
        <v>332</v>
      </c>
      <c r="E113" s="16">
        <v>714</v>
      </c>
      <c r="F113" s="16">
        <v>1083</v>
      </c>
      <c r="G113" s="16">
        <v>1540</v>
      </c>
      <c r="H113" s="112">
        <f>G113/C113*100</f>
        <v>134.92202558261783</v>
      </c>
    </row>
    <row r="114" spans="1:8" s="10" customFormat="1" ht="15" customHeight="1">
      <c r="A114" s="43" t="s">
        <v>291</v>
      </c>
      <c r="B114" s="20"/>
      <c r="C114" s="16"/>
      <c r="D114" s="16">
        <v>1439</v>
      </c>
      <c r="E114" s="16">
        <v>1439</v>
      </c>
      <c r="F114" s="16">
        <v>1439</v>
      </c>
      <c r="G114" s="16">
        <v>1439</v>
      </c>
      <c r="H114" s="112">
        <v>0</v>
      </c>
    </row>
    <row r="115" spans="1:8" s="10" customFormat="1" ht="15" customHeight="1">
      <c r="A115" s="186" t="s">
        <v>243</v>
      </c>
      <c r="B115" s="187"/>
      <c r="C115" s="190">
        <v>100</v>
      </c>
      <c r="D115" s="187">
        <v>12</v>
      </c>
      <c r="E115" s="187">
        <v>44</v>
      </c>
      <c r="F115" s="187">
        <v>102</v>
      </c>
      <c r="G115" s="187">
        <v>102</v>
      </c>
      <c r="H115" s="189">
        <f>G115/C115*100</f>
        <v>102</v>
      </c>
    </row>
    <row r="116" spans="1:8" s="10" customFormat="1" ht="15" customHeight="1">
      <c r="A116" s="43" t="s">
        <v>305</v>
      </c>
      <c r="B116" s="16"/>
      <c r="C116" s="163">
        <v>86</v>
      </c>
      <c r="D116" s="16">
        <v>0</v>
      </c>
      <c r="E116" s="16">
        <v>0</v>
      </c>
      <c r="F116" s="16">
        <v>86</v>
      </c>
      <c r="G116" s="16">
        <v>86</v>
      </c>
      <c r="H116" s="112">
        <f>G116/C116*100</f>
        <v>100</v>
      </c>
    </row>
    <row r="117" spans="1:8" s="10" customFormat="1" ht="15" customHeight="1">
      <c r="A117" s="43" t="s">
        <v>277</v>
      </c>
      <c r="B117" s="16"/>
      <c r="C117" s="86">
        <v>205.5</v>
      </c>
      <c r="D117" s="16">
        <v>52</v>
      </c>
      <c r="E117" s="16">
        <v>103</v>
      </c>
      <c r="F117" s="16">
        <v>155</v>
      </c>
      <c r="G117" s="16">
        <v>205.5</v>
      </c>
      <c r="H117" s="112">
        <f>G117/C117*100</f>
        <v>100</v>
      </c>
    </row>
    <row r="118" spans="1:8" s="10" customFormat="1" ht="15" customHeight="1">
      <c r="A118" s="43" t="s">
        <v>268</v>
      </c>
      <c r="B118" s="16"/>
      <c r="C118" s="163">
        <v>374</v>
      </c>
      <c r="D118" s="16">
        <v>0</v>
      </c>
      <c r="E118" s="16">
        <v>374</v>
      </c>
      <c r="F118" s="16">
        <v>374</v>
      </c>
      <c r="G118" s="16">
        <v>374</v>
      </c>
      <c r="H118" s="112">
        <f aca="true" t="shared" si="3" ref="H118:H123">G118/C118*100</f>
        <v>100</v>
      </c>
    </row>
    <row r="119" spans="1:8" s="10" customFormat="1" ht="15" customHeight="1">
      <c r="A119" s="43" t="s">
        <v>270</v>
      </c>
      <c r="B119" s="16"/>
      <c r="C119" s="163">
        <v>5</v>
      </c>
      <c r="D119" s="16">
        <v>0</v>
      </c>
      <c r="E119" s="16">
        <v>5</v>
      </c>
      <c r="F119" s="16">
        <v>5</v>
      </c>
      <c r="G119" s="16">
        <v>5</v>
      </c>
      <c r="H119" s="112">
        <f t="shared" si="3"/>
        <v>100</v>
      </c>
    </row>
    <row r="120" spans="1:8" s="10" customFormat="1" ht="15" customHeight="1">
      <c r="A120" s="43" t="s">
        <v>296</v>
      </c>
      <c r="B120" s="16"/>
      <c r="C120" s="86">
        <v>42.5</v>
      </c>
      <c r="D120" s="16">
        <v>0</v>
      </c>
      <c r="E120" s="16">
        <v>0</v>
      </c>
      <c r="F120" s="16">
        <v>42.5</v>
      </c>
      <c r="G120" s="16">
        <v>42.5</v>
      </c>
      <c r="H120" s="112">
        <f t="shared" si="3"/>
        <v>100</v>
      </c>
    </row>
    <row r="121" spans="1:8" s="10" customFormat="1" ht="15" customHeight="1">
      <c r="A121" s="43" t="s">
        <v>307</v>
      </c>
      <c r="B121" s="16"/>
      <c r="C121" s="163">
        <v>87</v>
      </c>
      <c r="D121" s="16">
        <v>0</v>
      </c>
      <c r="E121" s="16">
        <v>0</v>
      </c>
      <c r="F121" s="16">
        <v>87</v>
      </c>
      <c r="G121" s="16">
        <v>87</v>
      </c>
      <c r="H121" s="112">
        <f t="shared" si="3"/>
        <v>100</v>
      </c>
    </row>
    <row r="122" spans="1:8" s="10" customFormat="1" ht="15" customHeight="1">
      <c r="A122" s="43" t="s">
        <v>245</v>
      </c>
      <c r="B122" s="16"/>
      <c r="C122" s="163">
        <v>30</v>
      </c>
      <c r="D122" s="16">
        <v>30</v>
      </c>
      <c r="E122" s="16">
        <v>30</v>
      </c>
      <c r="F122" s="16">
        <v>30</v>
      </c>
      <c r="G122" s="16">
        <v>30</v>
      </c>
      <c r="H122" s="112">
        <f t="shared" si="3"/>
        <v>100</v>
      </c>
    </row>
    <row r="123" spans="1:8" s="10" customFormat="1" ht="15" customHeight="1">
      <c r="A123" s="43" t="s">
        <v>246</v>
      </c>
      <c r="B123" s="16"/>
      <c r="C123" s="86">
        <v>236.5</v>
      </c>
      <c r="D123" s="16">
        <v>53</v>
      </c>
      <c r="E123" s="16">
        <v>140</v>
      </c>
      <c r="F123" s="16">
        <v>195</v>
      </c>
      <c r="G123" s="16">
        <v>250</v>
      </c>
      <c r="H123" s="112">
        <f t="shared" si="3"/>
        <v>105.70824524312896</v>
      </c>
    </row>
    <row r="124" spans="1:8" s="10" customFormat="1" ht="15" customHeight="1">
      <c r="A124" s="43" t="s">
        <v>288</v>
      </c>
      <c r="B124" s="136"/>
      <c r="C124" s="86">
        <v>1108.6</v>
      </c>
      <c r="D124" s="15">
        <v>124</v>
      </c>
      <c r="E124" s="15">
        <v>511</v>
      </c>
      <c r="F124" s="16">
        <v>744</v>
      </c>
      <c r="G124" s="16">
        <f>904+87</f>
        <v>991</v>
      </c>
      <c r="H124" s="112">
        <f>G124/C124*100</f>
        <v>89.3920259787119</v>
      </c>
    </row>
    <row r="125" spans="1:8" s="10" customFormat="1" ht="15" customHeight="1">
      <c r="A125" s="43" t="s">
        <v>249</v>
      </c>
      <c r="B125" s="136"/>
      <c r="C125" s="163">
        <v>400</v>
      </c>
      <c r="D125" s="15">
        <f>28+30</f>
        <v>58</v>
      </c>
      <c r="E125" s="15">
        <f>212+63</f>
        <v>275</v>
      </c>
      <c r="F125" s="16">
        <f>331+63</f>
        <v>394</v>
      </c>
      <c r="G125" s="16">
        <v>432</v>
      </c>
      <c r="H125" s="112">
        <f aca="true" t="shared" si="4" ref="H125:H130">G125/C125*100</f>
        <v>108</v>
      </c>
    </row>
    <row r="126" spans="1:8" s="10" customFormat="1" ht="15" customHeight="1">
      <c r="A126" s="43" t="s">
        <v>272</v>
      </c>
      <c r="B126" s="16"/>
      <c r="C126" s="163">
        <v>60</v>
      </c>
      <c r="D126" s="16">
        <v>0</v>
      </c>
      <c r="E126" s="16">
        <v>29</v>
      </c>
      <c r="F126" s="16">
        <v>36</v>
      </c>
      <c r="G126" s="16">
        <v>36</v>
      </c>
      <c r="H126" s="112">
        <f t="shared" si="4"/>
        <v>60</v>
      </c>
    </row>
    <row r="127" spans="1:8" s="10" customFormat="1" ht="15" customHeight="1">
      <c r="A127" s="43" t="s">
        <v>334</v>
      </c>
      <c r="B127" s="16"/>
      <c r="C127" s="163">
        <v>118.6</v>
      </c>
      <c r="D127" s="16">
        <v>0</v>
      </c>
      <c r="E127" s="16">
        <v>0</v>
      </c>
      <c r="F127" s="16">
        <v>0</v>
      </c>
      <c r="G127" s="16">
        <v>118.6</v>
      </c>
      <c r="H127" s="112">
        <f t="shared" si="4"/>
        <v>100</v>
      </c>
    </row>
    <row r="128" spans="1:8" s="10" customFormat="1" ht="15" customHeight="1">
      <c r="A128" s="43" t="s">
        <v>340</v>
      </c>
      <c r="B128" s="16"/>
      <c r="C128" s="163">
        <v>6</v>
      </c>
      <c r="D128" s="16">
        <v>0</v>
      </c>
      <c r="E128" s="16">
        <v>0</v>
      </c>
      <c r="F128" s="16">
        <v>0</v>
      </c>
      <c r="G128" s="16">
        <v>6</v>
      </c>
      <c r="H128" s="112">
        <f t="shared" si="4"/>
        <v>100</v>
      </c>
    </row>
    <row r="129" spans="1:8" ht="15" customHeight="1">
      <c r="A129" s="72" t="s">
        <v>7</v>
      </c>
      <c r="B129" s="84">
        <f>SUM(B110:B113)</f>
        <v>2100.2</v>
      </c>
      <c r="C129" s="84">
        <f>B110+C111+C112+C113+C115+C116+C117+C118+C119+C120+C121+C122+C125+C126+C127+C128+C123+C124</f>
        <v>5737.1</v>
      </c>
      <c r="D129" s="84">
        <f>SUM(D110:D128)</f>
        <v>2469</v>
      </c>
      <c r="E129" s="84">
        <f>SUM(E110:E128)</f>
        <v>4551</v>
      </c>
      <c r="F129" s="84">
        <f>SUM(F110:F128)</f>
        <v>6116.5</v>
      </c>
      <c r="G129" s="84">
        <f>SUM(G110:G128)</f>
        <v>7527.6</v>
      </c>
      <c r="H129" s="175">
        <f t="shared" si="4"/>
        <v>131.20914747869134</v>
      </c>
    </row>
    <row r="130" spans="1:8" s="10" customFormat="1" ht="15" customHeight="1">
      <c r="A130" s="50" t="s">
        <v>42</v>
      </c>
      <c r="B130" s="88">
        <v>1132.5</v>
      </c>
      <c r="C130" s="88">
        <v>1124.6</v>
      </c>
      <c r="D130" s="88">
        <v>167</v>
      </c>
      <c r="E130" s="88">
        <v>818</v>
      </c>
      <c r="F130" s="88">
        <v>977</v>
      </c>
      <c r="G130" s="88">
        <v>1124</v>
      </c>
      <c r="H130" s="180">
        <f t="shared" si="4"/>
        <v>99.94664769695892</v>
      </c>
    </row>
    <row r="131" spans="1:8" s="10" customFormat="1" ht="6" customHeight="1">
      <c r="A131" s="50"/>
      <c r="B131" s="88"/>
      <c r="C131" s="88"/>
      <c r="D131" s="88"/>
      <c r="E131" s="88"/>
      <c r="F131" s="88"/>
      <c r="G131" s="88"/>
      <c r="H131" s="180"/>
    </row>
    <row r="132" spans="1:8" ht="15" customHeight="1">
      <c r="A132" s="77" t="s">
        <v>114</v>
      </c>
      <c r="B132" s="84">
        <f aca="true" t="shared" si="5" ref="B132:G132">B130+B129+B107+B103+B96+B77+B70+B60+B44+B42+B28+B12</f>
        <v>160226.7</v>
      </c>
      <c r="C132" s="84">
        <f t="shared" si="5"/>
        <v>184080</v>
      </c>
      <c r="D132" s="84">
        <f t="shared" si="5"/>
        <v>52594</v>
      </c>
      <c r="E132" s="84">
        <f t="shared" si="5"/>
        <v>99681</v>
      </c>
      <c r="F132" s="84">
        <f t="shared" si="5"/>
        <v>147490.5</v>
      </c>
      <c r="G132" s="84">
        <f t="shared" si="5"/>
        <v>192423.6</v>
      </c>
      <c r="H132" s="175">
        <f>G132/C132*100</f>
        <v>104.53259452411996</v>
      </c>
    </row>
    <row r="133" spans="1:8" ht="6" customHeight="1">
      <c r="A133" s="130"/>
      <c r="B133" s="20"/>
      <c r="C133" s="117"/>
      <c r="D133" s="20"/>
      <c r="E133" s="20"/>
      <c r="F133" s="20"/>
      <c r="G133" s="20"/>
      <c r="H133" s="181"/>
    </row>
    <row r="134" spans="1:8" s="3" customFormat="1" ht="15" customHeight="1">
      <c r="A134" s="53" t="s">
        <v>175</v>
      </c>
      <c r="B134" s="17"/>
      <c r="C134" s="118"/>
      <c r="D134" s="86"/>
      <c r="E134" s="86"/>
      <c r="F134" s="86"/>
      <c r="G134" s="172"/>
      <c r="H134" s="112"/>
    </row>
    <row r="135" spans="1:8" s="3" customFormat="1" ht="15" customHeight="1">
      <c r="A135" s="51" t="s">
        <v>111</v>
      </c>
      <c r="B135" s="16">
        <v>2432</v>
      </c>
      <c r="C135" s="118"/>
      <c r="D135" s="16"/>
      <c r="E135" s="86"/>
      <c r="F135" s="86"/>
      <c r="G135" s="172"/>
      <c r="H135" s="112"/>
    </row>
    <row r="136" spans="1:8" s="3" customFormat="1" ht="15" customHeight="1">
      <c r="A136" s="52" t="s">
        <v>110</v>
      </c>
      <c r="B136" s="16">
        <v>22780.6</v>
      </c>
      <c r="C136" s="118"/>
      <c r="D136" s="16"/>
      <c r="E136" s="16"/>
      <c r="F136" s="86"/>
      <c r="G136" s="172"/>
      <c r="H136" s="112"/>
    </row>
    <row r="137" spans="1:8" s="3" customFormat="1" ht="15" customHeight="1">
      <c r="A137" s="53" t="s">
        <v>112</v>
      </c>
      <c r="B137" s="20">
        <v>25212.6</v>
      </c>
      <c r="C137" s="118"/>
      <c r="D137" s="16">
        <v>6000</v>
      </c>
      <c r="E137" s="16">
        <v>12440</v>
      </c>
      <c r="F137" s="16">
        <v>18490</v>
      </c>
      <c r="G137" s="172">
        <v>25212.6</v>
      </c>
      <c r="H137" s="180">
        <f>G137/B137*100</f>
        <v>100</v>
      </c>
    </row>
    <row r="138" spans="1:8" s="3" customFormat="1" ht="15" customHeight="1">
      <c r="A138" s="46" t="s">
        <v>227</v>
      </c>
      <c r="B138" s="16">
        <v>399.5</v>
      </c>
      <c r="C138" s="118">
        <v>0</v>
      </c>
      <c r="D138" s="16">
        <v>0</v>
      </c>
      <c r="E138" s="16">
        <v>0</v>
      </c>
      <c r="F138" s="16">
        <v>0</v>
      </c>
      <c r="G138" s="172">
        <v>0</v>
      </c>
      <c r="H138" s="180">
        <f>G138/B138*100</f>
        <v>0</v>
      </c>
    </row>
    <row r="139" spans="1:8" s="3" customFormat="1" ht="15" customHeight="1">
      <c r="A139" s="46" t="s">
        <v>150</v>
      </c>
      <c r="B139" s="16">
        <v>8.5</v>
      </c>
      <c r="C139" s="118"/>
      <c r="D139" s="16">
        <v>8.5</v>
      </c>
      <c r="E139" s="16">
        <v>8.5</v>
      </c>
      <c r="F139" s="16">
        <v>8.5</v>
      </c>
      <c r="G139" s="16">
        <v>8.5</v>
      </c>
      <c r="H139" s="180">
        <f>G139/B139*100</f>
        <v>100</v>
      </c>
    </row>
    <row r="140" spans="1:8" s="3" customFormat="1" ht="15" customHeight="1">
      <c r="A140" s="49" t="s">
        <v>129</v>
      </c>
      <c r="B140" s="20">
        <v>23271</v>
      </c>
      <c r="C140" s="164">
        <v>46922</v>
      </c>
      <c r="D140" s="16">
        <v>12807</v>
      </c>
      <c r="E140" s="16">
        <v>17438</v>
      </c>
      <c r="F140" s="16">
        <v>31219</v>
      </c>
      <c r="G140" s="16">
        <v>46922</v>
      </c>
      <c r="H140" s="180">
        <f>G140/C140*100</f>
        <v>100</v>
      </c>
    </row>
    <row r="141" spans="1:8" s="3" customFormat="1" ht="15" customHeight="1">
      <c r="A141" s="44" t="s">
        <v>130</v>
      </c>
      <c r="B141" s="20">
        <v>29958.8</v>
      </c>
      <c r="C141" s="164">
        <v>14490</v>
      </c>
      <c r="D141" s="16">
        <v>10000</v>
      </c>
      <c r="E141" s="16">
        <v>12800</v>
      </c>
      <c r="F141" s="16">
        <v>13900</v>
      </c>
      <c r="G141" s="16">
        <v>14490</v>
      </c>
      <c r="H141" s="180">
        <f>G141/C141*100</f>
        <v>100</v>
      </c>
    </row>
    <row r="142" spans="1:8" s="3" customFormat="1" ht="15" customHeight="1">
      <c r="A142" s="44" t="s">
        <v>153</v>
      </c>
      <c r="B142" s="16">
        <v>300</v>
      </c>
      <c r="C142" s="118"/>
      <c r="D142" s="16">
        <v>75</v>
      </c>
      <c r="E142" s="16">
        <v>150</v>
      </c>
      <c r="F142" s="16">
        <v>225</v>
      </c>
      <c r="G142" s="16">
        <v>300</v>
      </c>
      <c r="H142" s="180">
        <f>G142/B142*100</f>
        <v>100</v>
      </c>
    </row>
    <row r="143" spans="1:8" s="3" customFormat="1" ht="15" customHeight="1">
      <c r="A143" s="44" t="s">
        <v>244</v>
      </c>
      <c r="B143" s="89"/>
      <c r="C143" s="16">
        <v>736.8</v>
      </c>
      <c r="D143" s="16">
        <v>177</v>
      </c>
      <c r="E143" s="16">
        <v>177.2</v>
      </c>
      <c r="F143" s="16">
        <v>177.2</v>
      </c>
      <c r="G143" s="16">
        <v>736.8</v>
      </c>
      <c r="H143" s="180">
        <f>G143/C143*100</f>
        <v>100</v>
      </c>
    </row>
    <row r="144" spans="1:8" s="3" customFormat="1" ht="15" customHeight="1">
      <c r="A144" s="44" t="s">
        <v>264</v>
      </c>
      <c r="B144" s="89"/>
      <c r="C144" s="16">
        <v>30</v>
      </c>
      <c r="D144" s="16">
        <v>0</v>
      </c>
      <c r="E144" s="16">
        <v>30</v>
      </c>
      <c r="F144" s="16">
        <v>30</v>
      </c>
      <c r="G144" s="16">
        <v>30</v>
      </c>
      <c r="H144" s="180">
        <f>G144/C144*100</f>
        <v>100</v>
      </c>
    </row>
    <row r="145" spans="1:8" s="3" customFormat="1" ht="15" customHeight="1">
      <c r="A145" s="44" t="s">
        <v>265</v>
      </c>
      <c r="B145" s="89"/>
      <c r="C145" s="16">
        <v>15</v>
      </c>
      <c r="D145" s="16">
        <v>0</v>
      </c>
      <c r="E145" s="16">
        <v>0</v>
      </c>
      <c r="F145" s="16">
        <v>15</v>
      </c>
      <c r="G145" s="16">
        <v>15</v>
      </c>
      <c r="H145" s="180">
        <f>G145/C145*100</f>
        <v>100</v>
      </c>
    </row>
    <row r="146" spans="1:8" s="3" customFormat="1" ht="15" customHeight="1">
      <c r="A146" s="44" t="s">
        <v>262</v>
      </c>
      <c r="B146" s="89"/>
      <c r="C146" s="16">
        <v>444</v>
      </c>
      <c r="D146" s="16">
        <v>0</v>
      </c>
      <c r="E146" s="16">
        <v>444</v>
      </c>
      <c r="F146" s="16">
        <v>444</v>
      </c>
      <c r="G146" s="16">
        <v>444</v>
      </c>
      <c r="H146" s="180">
        <f>G146/C146*100</f>
        <v>100</v>
      </c>
    </row>
    <row r="147" spans="1:8" s="3" customFormat="1" ht="15" customHeight="1">
      <c r="A147" s="44" t="s">
        <v>229</v>
      </c>
      <c r="B147" s="16">
        <v>664.9</v>
      </c>
      <c r="C147" s="16"/>
      <c r="D147" s="16">
        <v>664.9</v>
      </c>
      <c r="E147" s="16">
        <v>664.9</v>
      </c>
      <c r="F147" s="16">
        <v>664.9</v>
      </c>
      <c r="G147" s="16">
        <v>664.9</v>
      </c>
      <c r="H147" s="180">
        <f>G147/B147*100</f>
        <v>100</v>
      </c>
    </row>
    <row r="148" spans="1:8" s="3" customFormat="1" ht="15" customHeight="1">
      <c r="A148" s="44" t="s">
        <v>228</v>
      </c>
      <c r="B148" s="16">
        <v>318</v>
      </c>
      <c r="C148" s="16">
        <v>1313</v>
      </c>
      <c r="D148" s="16">
        <v>318</v>
      </c>
      <c r="E148" s="16">
        <v>981</v>
      </c>
      <c r="F148" s="16">
        <v>1313</v>
      </c>
      <c r="G148" s="16">
        <v>1313</v>
      </c>
      <c r="H148" s="180">
        <f>G148/C148*100</f>
        <v>100</v>
      </c>
    </row>
    <row r="149" spans="1:8" s="3" customFormat="1" ht="15" customHeight="1">
      <c r="A149" s="44" t="s">
        <v>214</v>
      </c>
      <c r="B149" s="16">
        <v>1265</v>
      </c>
      <c r="C149" s="16"/>
      <c r="D149" s="16">
        <v>0</v>
      </c>
      <c r="E149" s="16">
        <v>0</v>
      </c>
      <c r="F149" s="16">
        <v>1265</v>
      </c>
      <c r="G149" s="16">
        <v>1265</v>
      </c>
      <c r="H149" s="180">
        <f>G149/B149*100</f>
        <v>100</v>
      </c>
    </row>
    <row r="150" spans="1:8" s="3" customFormat="1" ht="15" customHeight="1">
      <c r="A150" s="44" t="s">
        <v>176</v>
      </c>
      <c r="B150" s="90">
        <v>5000</v>
      </c>
      <c r="C150" s="16"/>
      <c r="D150" s="16">
        <v>0</v>
      </c>
      <c r="E150" s="16">
        <v>5000</v>
      </c>
      <c r="F150" s="16">
        <v>5000</v>
      </c>
      <c r="G150" s="16">
        <v>5000</v>
      </c>
      <c r="H150" s="180">
        <f>G150/B150*100</f>
        <v>100</v>
      </c>
    </row>
    <row r="151" spans="1:8" s="3" customFormat="1" ht="15" customHeight="1">
      <c r="A151" s="191" t="s">
        <v>263</v>
      </c>
      <c r="B151" s="192"/>
      <c r="C151" s="187">
        <v>40</v>
      </c>
      <c r="D151" s="187">
        <v>0</v>
      </c>
      <c r="E151" s="187">
        <v>40</v>
      </c>
      <c r="F151" s="187">
        <v>40</v>
      </c>
      <c r="G151" s="187">
        <v>40</v>
      </c>
      <c r="H151" s="193">
        <f aca="true" t="shared" si="6" ref="H151:H156">G151/C151*100</f>
        <v>100</v>
      </c>
    </row>
    <row r="152" spans="1:8" s="3" customFormat="1" ht="15" customHeight="1">
      <c r="A152" s="44" t="s">
        <v>269</v>
      </c>
      <c r="B152" s="90"/>
      <c r="C152" s="16">
        <v>50</v>
      </c>
      <c r="D152" s="16">
        <v>0</v>
      </c>
      <c r="E152" s="16">
        <v>50</v>
      </c>
      <c r="F152" s="16">
        <v>50</v>
      </c>
      <c r="G152" s="16">
        <v>50</v>
      </c>
      <c r="H152" s="180">
        <f t="shared" si="6"/>
        <v>100</v>
      </c>
    </row>
    <row r="153" spans="1:8" s="3" customFormat="1" ht="15" customHeight="1">
      <c r="A153" s="44" t="s">
        <v>293</v>
      </c>
      <c r="B153" s="90"/>
      <c r="C153" s="16">
        <v>45</v>
      </c>
      <c r="D153" s="16">
        <v>0</v>
      </c>
      <c r="E153" s="16">
        <v>0</v>
      </c>
      <c r="F153" s="16">
        <v>45</v>
      </c>
      <c r="G153" s="16">
        <v>45</v>
      </c>
      <c r="H153" s="180">
        <f t="shared" si="6"/>
        <v>100</v>
      </c>
    </row>
    <row r="154" spans="1:8" s="3" customFormat="1" ht="15" customHeight="1">
      <c r="A154" s="44" t="s">
        <v>294</v>
      </c>
      <c r="B154" s="90"/>
      <c r="C154" s="16">
        <v>150</v>
      </c>
      <c r="D154" s="16">
        <v>0</v>
      </c>
      <c r="E154" s="16">
        <v>0</v>
      </c>
      <c r="F154" s="16">
        <v>150</v>
      </c>
      <c r="G154" s="16">
        <v>150</v>
      </c>
      <c r="H154" s="180">
        <f t="shared" si="6"/>
        <v>100</v>
      </c>
    </row>
    <row r="155" spans="1:8" s="3" customFormat="1" ht="15" customHeight="1">
      <c r="A155" s="44" t="s">
        <v>295</v>
      </c>
      <c r="B155" s="90"/>
      <c r="C155" s="16">
        <v>25</v>
      </c>
      <c r="D155" s="16">
        <v>0</v>
      </c>
      <c r="E155" s="16">
        <v>0</v>
      </c>
      <c r="F155" s="16">
        <v>25</v>
      </c>
      <c r="G155" s="16">
        <v>25</v>
      </c>
      <c r="H155" s="180">
        <f t="shared" si="6"/>
        <v>100</v>
      </c>
    </row>
    <row r="156" spans="1:8" s="3" customFormat="1" ht="15" customHeight="1">
      <c r="A156" s="44" t="s">
        <v>322</v>
      </c>
      <c r="B156" s="90"/>
      <c r="C156" s="16">
        <v>25</v>
      </c>
      <c r="D156" s="16">
        <v>0</v>
      </c>
      <c r="E156" s="16">
        <v>0</v>
      </c>
      <c r="F156" s="16">
        <v>0</v>
      </c>
      <c r="G156" s="16">
        <v>25</v>
      </c>
      <c r="H156" s="180">
        <f t="shared" si="6"/>
        <v>100</v>
      </c>
    </row>
    <row r="157" spans="1:8" s="3" customFormat="1" ht="15" customHeight="1">
      <c r="A157" s="44" t="s">
        <v>123</v>
      </c>
      <c r="B157" s="90">
        <v>1800</v>
      </c>
      <c r="C157" s="20"/>
      <c r="D157" s="16">
        <v>0</v>
      </c>
      <c r="E157" s="16">
        <v>1800</v>
      </c>
      <c r="F157" s="16">
        <v>1800</v>
      </c>
      <c r="G157" s="16">
        <v>1800</v>
      </c>
      <c r="H157" s="180">
        <f>G157/B157*100</f>
        <v>100</v>
      </c>
    </row>
    <row r="158" spans="1:8" s="3" customFormat="1" ht="15" customHeight="1">
      <c r="A158" s="46" t="s">
        <v>91</v>
      </c>
      <c r="B158" s="90">
        <v>6480</v>
      </c>
      <c r="C158" s="172"/>
      <c r="D158" s="16">
        <v>0</v>
      </c>
      <c r="E158" s="16">
        <v>0</v>
      </c>
      <c r="F158" s="16">
        <v>0</v>
      </c>
      <c r="G158" s="16">
        <v>1702</v>
      </c>
      <c r="H158" s="180">
        <f>G158/B158*100</f>
        <v>26.265432098765434</v>
      </c>
    </row>
    <row r="159" spans="1:8" s="3" customFormat="1" ht="15" customHeight="1">
      <c r="A159" s="46" t="s">
        <v>92</v>
      </c>
      <c r="B159" s="90">
        <v>1071</v>
      </c>
      <c r="C159" s="172">
        <v>0</v>
      </c>
      <c r="D159" s="16">
        <v>0</v>
      </c>
      <c r="E159" s="16">
        <v>0</v>
      </c>
      <c r="F159" s="16">
        <v>0</v>
      </c>
      <c r="G159" s="16">
        <v>0</v>
      </c>
      <c r="H159" s="180">
        <f>G159/B159*100</f>
        <v>0</v>
      </c>
    </row>
    <row r="160" spans="1:8" s="3" customFormat="1" ht="15" customHeight="1">
      <c r="A160" s="46" t="s">
        <v>93</v>
      </c>
      <c r="B160" s="90">
        <v>48606</v>
      </c>
      <c r="C160" s="172"/>
      <c r="D160" s="16">
        <v>0</v>
      </c>
      <c r="E160" s="16">
        <v>0</v>
      </c>
      <c r="F160" s="16">
        <v>0</v>
      </c>
      <c r="G160" s="16">
        <v>12762</v>
      </c>
      <c r="H160" s="180">
        <f>G160/B160*100</f>
        <v>26.256017775583263</v>
      </c>
    </row>
    <row r="161" spans="1:8" s="3" customFormat="1" ht="15" customHeight="1">
      <c r="A161" s="46" t="s">
        <v>94</v>
      </c>
      <c r="B161" s="90">
        <v>3000</v>
      </c>
      <c r="C161" s="172">
        <v>0</v>
      </c>
      <c r="D161" s="16">
        <v>0</v>
      </c>
      <c r="E161" s="16">
        <v>0</v>
      </c>
      <c r="F161" s="16">
        <v>0</v>
      </c>
      <c r="G161" s="16">
        <v>0</v>
      </c>
      <c r="H161" s="180">
        <f>G161/B161*100</f>
        <v>0</v>
      </c>
    </row>
    <row r="162" spans="1:8" s="3" customFormat="1" ht="15" customHeight="1">
      <c r="A162" s="46" t="s">
        <v>313</v>
      </c>
      <c r="B162" s="90"/>
      <c r="C162" s="172">
        <v>262.8</v>
      </c>
      <c r="D162" s="16">
        <v>0</v>
      </c>
      <c r="E162" s="16">
        <v>0</v>
      </c>
      <c r="F162" s="16">
        <v>262.8</v>
      </c>
      <c r="G162" s="16">
        <v>262.8</v>
      </c>
      <c r="H162" s="180">
        <f aca="true" t="shared" si="7" ref="H162:H172">G162/C162*100</f>
        <v>100</v>
      </c>
    </row>
    <row r="163" spans="1:8" s="3" customFormat="1" ht="15" customHeight="1">
      <c r="A163" s="46" t="s">
        <v>314</v>
      </c>
      <c r="B163" s="90"/>
      <c r="C163" s="172">
        <v>26.3</v>
      </c>
      <c r="D163" s="16">
        <v>0</v>
      </c>
      <c r="E163" s="16">
        <v>0</v>
      </c>
      <c r="F163" s="16">
        <v>26.3</v>
      </c>
      <c r="G163" s="172">
        <v>26.3</v>
      </c>
      <c r="H163" s="180">
        <f t="shared" si="7"/>
        <v>100</v>
      </c>
    </row>
    <row r="164" spans="1:8" s="3" customFormat="1" ht="15" customHeight="1">
      <c r="A164" s="46" t="s">
        <v>320</v>
      </c>
      <c r="B164" s="90"/>
      <c r="C164" s="172">
        <v>97.8</v>
      </c>
      <c r="D164" s="16">
        <v>0</v>
      </c>
      <c r="E164" s="16">
        <v>0</v>
      </c>
      <c r="F164" s="16">
        <v>0</v>
      </c>
      <c r="G164" s="172">
        <v>97.8</v>
      </c>
      <c r="H164" s="180">
        <f t="shared" si="7"/>
        <v>100</v>
      </c>
    </row>
    <row r="165" spans="1:8" s="3" customFormat="1" ht="15" customHeight="1">
      <c r="A165" s="46" t="s">
        <v>321</v>
      </c>
      <c r="B165" s="90"/>
      <c r="C165" s="172">
        <v>18.6</v>
      </c>
      <c r="D165" s="16">
        <v>0</v>
      </c>
      <c r="E165" s="16">
        <v>0</v>
      </c>
      <c r="F165" s="16">
        <v>0</v>
      </c>
      <c r="G165" s="172">
        <v>18.6</v>
      </c>
      <c r="H165" s="180">
        <f t="shared" si="7"/>
        <v>100</v>
      </c>
    </row>
    <row r="166" spans="1:8" s="3" customFormat="1" ht="15" customHeight="1">
      <c r="A166" s="46" t="s">
        <v>324</v>
      </c>
      <c r="B166" s="90"/>
      <c r="C166" s="172">
        <v>66</v>
      </c>
      <c r="D166" s="16">
        <v>0</v>
      </c>
      <c r="E166" s="16">
        <v>0</v>
      </c>
      <c r="F166" s="16">
        <v>0</v>
      </c>
      <c r="G166" s="172">
        <v>66</v>
      </c>
      <c r="H166" s="180">
        <f t="shared" si="7"/>
        <v>100</v>
      </c>
    </row>
    <row r="167" spans="1:8" s="3" customFormat="1" ht="15" customHeight="1">
      <c r="A167" s="46" t="s">
        <v>335</v>
      </c>
      <c r="B167" s="90"/>
      <c r="C167" s="172">
        <v>25</v>
      </c>
      <c r="D167" s="16">
        <v>0</v>
      </c>
      <c r="E167" s="16">
        <v>0</v>
      </c>
      <c r="F167" s="16">
        <v>0</v>
      </c>
      <c r="G167" s="172">
        <v>25</v>
      </c>
      <c r="H167" s="180">
        <f t="shared" si="7"/>
        <v>100</v>
      </c>
    </row>
    <row r="168" spans="1:8" s="3" customFormat="1" ht="15" customHeight="1">
      <c r="A168" s="46" t="s">
        <v>336</v>
      </c>
      <c r="B168" s="90"/>
      <c r="C168" s="172">
        <v>50</v>
      </c>
      <c r="D168" s="16">
        <v>0</v>
      </c>
      <c r="E168" s="16">
        <v>0</v>
      </c>
      <c r="F168" s="16">
        <v>0</v>
      </c>
      <c r="G168" s="172">
        <v>50</v>
      </c>
      <c r="H168" s="180">
        <f t="shared" si="7"/>
        <v>100</v>
      </c>
    </row>
    <row r="169" spans="1:8" s="3" customFormat="1" ht="15" customHeight="1">
      <c r="A169" s="46" t="s">
        <v>337</v>
      </c>
      <c r="B169" s="90"/>
      <c r="C169" s="172">
        <v>137.1</v>
      </c>
      <c r="D169" s="16">
        <v>0</v>
      </c>
      <c r="E169" s="16">
        <v>0</v>
      </c>
      <c r="F169" s="16">
        <v>0</v>
      </c>
      <c r="G169" s="172">
        <v>137.1</v>
      </c>
      <c r="H169" s="180">
        <f t="shared" si="7"/>
        <v>100</v>
      </c>
    </row>
    <row r="170" spans="1:8" s="3" customFormat="1" ht="15" customHeight="1">
      <c r="A170" s="46" t="s">
        <v>338</v>
      </c>
      <c r="B170" s="90"/>
      <c r="C170" s="172">
        <v>3</v>
      </c>
      <c r="D170" s="16">
        <v>0</v>
      </c>
      <c r="E170" s="16">
        <v>0</v>
      </c>
      <c r="F170" s="16">
        <v>0</v>
      </c>
      <c r="G170" s="172">
        <v>3</v>
      </c>
      <c r="H170" s="180">
        <f t="shared" si="7"/>
        <v>100</v>
      </c>
    </row>
    <row r="171" spans="1:8" s="3" customFormat="1" ht="15" customHeight="1">
      <c r="A171" s="46" t="s">
        <v>339</v>
      </c>
      <c r="B171" s="90"/>
      <c r="C171" s="172">
        <v>30</v>
      </c>
      <c r="D171" s="16">
        <v>0</v>
      </c>
      <c r="E171" s="16">
        <v>0</v>
      </c>
      <c r="F171" s="16">
        <v>0</v>
      </c>
      <c r="G171" s="172">
        <v>30</v>
      </c>
      <c r="H171" s="180">
        <f t="shared" si="7"/>
        <v>100</v>
      </c>
    </row>
    <row r="172" spans="1:8" ht="15" customHeight="1">
      <c r="A172" s="77" t="s">
        <v>113</v>
      </c>
      <c r="B172" s="84">
        <f>SUM(B137:B161)</f>
        <v>147355.3</v>
      </c>
      <c r="C172" s="84">
        <f>B137+C138+B139+C140+C141+B142+C143+C144+C145+C146+B147+C148+B149+B150+C151+C152+C153+C154+C155+C156+B158+B157+C159+B160+C161+C162+C164+C165+C166+C167+C168+C169+C170+C171+C163</f>
        <v>154339.39999999997</v>
      </c>
      <c r="D172" s="84">
        <f>SUM(D137:D171)</f>
        <v>30050.4</v>
      </c>
      <c r="E172" s="84">
        <f>SUM(E137:E171)</f>
        <v>52023.6</v>
      </c>
      <c r="F172" s="84">
        <f>SUM(F137:F163)</f>
        <v>75150.70000000001</v>
      </c>
      <c r="G172" s="84">
        <f>SUM(G137:G171)</f>
        <v>113717.40000000002</v>
      </c>
      <c r="H172" s="175">
        <f t="shared" si="7"/>
        <v>73.6800842817842</v>
      </c>
    </row>
    <row r="173" spans="1:8" ht="6" customHeight="1">
      <c r="A173" s="46"/>
      <c r="B173" s="16"/>
      <c r="C173" s="85"/>
      <c r="D173" s="85"/>
      <c r="E173" s="85"/>
      <c r="F173" s="85"/>
      <c r="G173" s="173"/>
      <c r="H173" s="112"/>
    </row>
    <row r="174" spans="1:8" ht="15" customHeight="1">
      <c r="A174" s="72" t="s">
        <v>125</v>
      </c>
      <c r="B174" s="84">
        <f aca="true" t="shared" si="8" ref="B174:G174">B132+B172</f>
        <v>307582</v>
      </c>
      <c r="C174" s="84">
        <f t="shared" si="8"/>
        <v>338419.39999999997</v>
      </c>
      <c r="D174" s="84">
        <f t="shared" si="8"/>
        <v>82644.4</v>
      </c>
      <c r="E174" s="84">
        <f t="shared" si="8"/>
        <v>151704.6</v>
      </c>
      <c r="F174" s="84">
        <f t="shared" si="8"/>
        <v>222641.2</v>
      </c>
      <c r="G174" s="84">
        <f t="shared" si="8"/>
        <v>306141</v>
      </c>
      <c r="H174" s="175">
        <f>G174/C174*100</f>
        <v>90.46201252055882</v>
      </c>
    </row>
    <row r="175" spans="1:8" ht="6" customHeight="1">
      <c r="A175" s="47"/>
      <c r="B175" s="20"/>
      <c r="C175" s="85"/>
      <c r="D175" s="85"/>
      <c r="E175" s="85"/>
      <c r="F175" s="85"/>
      <c r="G175" s="173"/>
      <c r="H175" s="112"/>
    </row>
    <row r="176" spans="1:8" s="3" customFormat="1" ht="15" customHeight="1">
      <c r="A176" s="54" t="s">
        <v>161</v>
      </c>
      <c r="B176" s="91"/>
      <c r="C176" s="91"/>
      <c r="D176" s="91"/>
      <c r="E176" s="91"/>
      <c r="F176" s="91"/>
      <c r="G176" s="174"/>
      <c r="H176" s="182"/>
    </row>
    <row r="177" spans="1:8" s="3" customFormat="1" ht="15" customHeight="1">
      <c r="A177" s="43" t="s">
        <v>292</v>
      </c>
      <c r="B177" s="136"/>
      <c r="C177" s="137">
        <v>94.5</v>
      </c>
      <c r="D177" s="15">
        <v>0</v>
      </c>
      <c r="E177" s="15">
        <v>47</v>
      </c>
      <c r="F177" s="16">
        <v>70</v>
      </c>
      <c r="G177" s="172">
        <v>94.5</v>
      </c>
      <c r="H177" s="112">
        <f>G177/C177*100</f>
        <v>100</v>
      </c>
    </row>
    <row r="178" spans="1:8" ht="15" customHeight="1">
      <c r="A178" s="44" t="s">
        <v>95</v>
      </c>
      <c r="B178" s="90">
        <v>3240</v>
      </c>
      <c r="C178" s="85"/>
      <c r="D178" s="16">
        <v>0</v>
      </c>
      <c r="E178" s="16">
        <v>0</v>
      </c>
      <c r="F178" s="16">
        <v>0</v>
      </c>
      <c r="G178" s="173">
        <v>851</v>
      </c>
      <c r="H178" s="180">
        <f>G178/B178*100</f>
        <v>26.265432098765434</v>
      </c>
    </row>
    <row r="179" spans="1:8" ht="15" customHeight="1">
      <c r="A179" s="44" t="s">
        <v>43</v>
      </c>
      <c r="B179" s="16">
        <v>41938</v>
      </c>
      <c r="C179" s="16">
        <v>47992.1</v>
      </c>
      <c r="D179" s="16">
        <v>-19335.5</v>
      </c>
      <c r="E179" s="16">
        <v>-11141.8</v>
      </c>
      <c r="F179" s="16">
        <v>-3741.1</v>
      </c>
      <c r="G179" s="173">
        <v>-922.8</v>
      </c>
      <c r="H179" s="180">
        <f>G179/C179*100</f>
        <v>-1.9228164635429579</v>
      </c>
    </row>
    <row r="180" spans="1:8" ht="15" customHeight="1">
      <c r="A180" s="74" t="s">
        <v>162</v>
      </c>
      <c r="B180" s="92">
        <f>SUM(B178:B179)</f>
        <v>45178</v>
      </c>
      <c r="C180" s="92">
        <f>C177+B178+C179</f>
        <v>51326.6</v>
      </c>
      <c r="D180" s="92">
        <f>SUM(D178:D179)</f>
        <v>-19335.5</v>
      </c>
      <c r="E180" s="92">
        <f>E177+E179</f>
        <v>-11094.8</v>
      </c>
      <c r="F180" s="92">
        <v>-4111</v>
      </c>
      <c r="G180" s="92">
        <f>SUM(G177:G179)</f>
        <v>22.700000000000045</v>
      </c>
      <c r="H180" s="194">
        <f>G180/C180*100</f>
        <v>0.044226580369632985</v>
      </c>
    </row>
    <row r="181" spans="1:8" ht="6" customHeight="1" thickBot="1">
      <c r="A181" s="55"/>
      <c r="B181" s="93"/>
      <c r="C181" s="93"/>
      <c r="D181" s="93"/>
      <c r="E181" s="93"/>
      <c r="F181" s="93"/>
      <c r="G181" s="93"/>
      <c r="H181" s="179"/>
    </row>
    <row r="182" spans="1:8" ht="20.25" customHeight="1" thickBot="1">
      <c r="A182" s="19" t="s">
        <v>173</v>
      </c>
      <c r="B182" s="114">
        <f aca="true" t="shared" si="9" ref="B182:G182">B174+B180</f>
        <v>352760</v>
      </c>
      <c r="C182" s="114">
        <f t="shared" si="9"/>
        <v>389745.99999999994</v>
      </c>
      <c r="D182" s="114">
        <f t="shared" si="9"/>
        <v>63308.899999999994</v>
      </c>
      <c r="E182" s="114">
        <f t="shared" si="9"/>
        <v>140609.80000000002</v>
      </c>
      <c r="F182" s="114">
        <f t="shared" si="9"/>
        <v>218530.2</v>
      </c>
      <c r="G182" s="115">
        <f t="shared" si="9"/>
        <v>306163.7</v>
      </c>
      <c r="H182" s="183">
        <f>G182/C182*100</f>
        <v>78.5546740697788</v>
      </c>
    </row>
    <row r="183" spans="1:8" ht="29.25" customHeight="1">
      <c r="A183" s="18"/>
      <c r="B183" s="82"/>
      <c r="C183" s="86"/>
      <c r="D183" s="85"/>
      <c r="E183" s="85"/>
      <c r="F183" s="85"/>
      <c r="G183" s="173"/>
      <c r="H183" s="146"/>
    </row>
    <row r="184" spans="1:8" ht="15">
      <c r="A184" s="161"/>
      <c r="B184" s="94"/>
      <c r="C184" s="85"/>
      <c r="D184" s="85"/>
      <c r="E184" s="85"/>
      <c r="F184" s="85"/>
      <c r="G184" s="173"/>
      <c r="H184" s="146"/>
    </row>
    <row r="185" spans="1:8" ht="15">
      <c r="A185" s="161">
        <f>C6+C7+C8+C9+C10+C11+B15+B16++C17+C18+B19+C20+B21+C22+C23+B24+C25+B26+B27+C31+B32+B33+B34+B36+C37+C39+C44</f>
        <v>137836</v>
      </c>
      <c r="B185" s="94"/>
      <c r="C185" s="85"/>
      <c r="D185" s="85"/>
      <c r="E185" s="85"/>
      <c r="F185" s="85"/>
      <c r="G185" s="173"/>
      <c r="H185" s="146"/>
    </row>
    <row r="186" spans="1:8" ht="15">
      <c r="A186" s="161">
        <f>C35+C38+B40+C41+C60+C70+C77+C83+B85+C86+C94+C95+C103+C107+B110+C111+C112+C113+C115+C116+C117+C118+C119+C120+C121+C122+C125+C126</f>
        <v>22288.4</v>
      </c>
      <c r="B186" s="94"/>
      <c r="C186" s="85"/>
      <c r="D186" s="85"/>
      <c r="E186" s="85"/>
      <c r="F186" s="85"/>
      <c r="G186" s="173"/>
      <c r="H186" s="146"/>
    </row>
    <row r="187" spans="1:8" ht="15">
      <c r="A187" s="161">
        <f>B82+B87+C88+B89+C90+C91+C94</f>
        <v>12959</v>
      </c>
      <c r="B187" s="94"/>
      <c r="C187" s="85"/>
      <c r="D187" s="85"/>
      <c r="E187" s="85"/>
      <c r="F187" s="85"/>
      <c r="G187" s="173"/>
      <c r="H187" s="146"/>
    </row>
    <row r="188" spans="1:8" ht="15">
      <c r="A188" s="199">
        <f>B81+C130+B137+B140+B141+C143+C144+C145+C146+B147+C148+B149+B150+C151+C152+C153+C154+C155+C156+B157+B158+B160+C162+C163+C164+C165+C166</f>
        <v>150302.19999999998</v>
      </c>
      <c r="B188" s="94"/>
      <c r="C188" s="85"/>
      <c r="D188" s="85"/>
      <c r="E188" s="85"/>
      <c r="F188" s="85"/>
      <c r="G188" s="173"/>
      <c r="H188" s="146"/>
    </row>
    <row r="189" spans="1:8" ht="15">
      <c r="A189" s="161">
        <f>C177+B178+C179</f>
        <v>51326.6</v>
      </c>
      <c r="B189" s="94"/>
      <c r="C189" s="85"/>
      <c r="D189" s="85"/>
      <c r="E189" s="85"/>
      <c r="F189" s="85"/>
      <c r="G189" s="173"/>
      <c r="H189" s="146"/>
    </row>
    <row r="190" spans="1:8" ht="15">
      <c r="A190" s="161">
        <f>výdaje!C188-příjmy!A191+výdaje!B191</f>
        <v>246801.90000000005</v>
      </c>
      <c r="D190" s="40"/>
      <c r="E190" s="40"/>
      <c r="F190" s="40"/>
      <c r="G190" s="57"/>
      <c r="H190" s="147"/>
    </row>
    <row r="191" spans="1:8" ht="15">
      <c r="A191" s="161">
        <f>výdaje!C11+výdaje!C16+výdaje!C17+výdaje!C19+výdaje!C20+výdaje!C25+výdaje!C26+výdaje!C42+výdaje!C46+výdaje!C68+výdaje!B82+výdaje!C86+výdaje!B87+výdaje!C88+výdaje!C89+výdaje!B90+výdaje!B91+výdaje!B117+výdaje!B118+výdaje!B119+výdaje!B120+výdaje!B121+výdaje!B122+výdaje!B123+výdaje!C148+výdaje!C155</f>
        <v>127244</v>
      </c>
      <c r="D191" s="40"/>
      <c r="E191" s="40"/>
      <c r="F191" s="40"/>
      <c r="G191" s="57"/>
      <c r="H191" s="147"/>
    </row>
    <row r="192" spans="1:8" ht="15">
      <c r="A192" s="161">
        <f>výdaje!B197-výdaje!B191</f>
        <v>7227</v>
      </c>
      <c r="D192" s="40"/>
      <c r="E192" s="40"/>
      <c r="F192" s="40"/>
      <c r="G192" s="57"/>
      <c r="H192" s="147"/>
    </row>
    <row r="193" spans="4:8" ht="15">
      <c r="D193" s="40"/>
      <c r="E193" s="40"/>
      <c r="F193" s="40"/>
      <c r="G193" s="57"/>
      <c r="H193" s="147"/>
    </row>
    <row r="194" spans="4:8" ht="15">
      <c r="D194" s="40"/>
      <c r="E194" s="40"/>
      <c r="F194" s="40"/>
      <c r="G194" s="57"/>
      <c r="H194" s="147"/>
    </row>
    <row r="195" spans="1:8" ht="15">
      <c r="A195" s="1"/>
      <c r="D195" s="40"/>
      <c r="E195" s="40"/>
      <c r="F195" s="40"/>
      <c r="G195" s="57"/>
      <c r="H195" s="147"/>
    </row>
    <row r="196" spans="4:8" ht="15">
      <c r="D196" s="40"/>
      <c r="E196" s="40"/>
      <c r="F196" s="40"/>
      <c r="G196" s="40"/>
      <c r="H196" s="147"/>
    </row>
    <row r="197" spans="4:8" ht="15">
      <c r="D197" s="40"/>
      <c r="E197" s="40"/>
      <c r="F197" s="40"/>
      <c r="G197" s="40"/>
      <c r="H197" s="147"/>
    </row>
    <row r="198" spans="4:8" ht="15">
      <c r="D198" s="40"/>
      <c r="E198" s="40"/>
      <c r="F198" s="40"/>
      <c r="G198" s="40"/>
      <c r="H198" s="147"/>
    </row>
    <row r="199" spans="4:8" ht="15">
      <c r="D199" s="40"/>
      <c r="E199" s="40"/>
      <c r="F199" s="40"/>
      <c r="G199" s="40"/>
      <c r="H199" s="147"/>
    </row>
    <row r="200" spans="4:8" ht="15">
      <c r="D200" s="40"/>
      <c r="E200" s="40"/>
      <c r="F200" s="40"/>
      <c r="G200" s="40"/>
      <c r="H200" s="147"/>
    </row>
    <row r="201" spans="4:8" ht="15">
      <c r="D201" s="40"/>
      <c r="E201" s="40"/>
      <c r="F201" s="40"/>
      <c r="G201" s="40"/>
      <c r="H201" s="147"/>
    </row>
    <row r="202" spans="4:8" ht="15">
      <c r="D202" s="40"/>
      <c r="E202" s="40"/>
      <c r="F202" s="40"/>
      <c r="G202" s="40"/>
      <c r="H202" s="147"/>
    </row>
    <row r="203" spans="4:8" ht="15">
      <c r="D203" s="40"/>
      <c r="E203" s="40"/>
      <c r="F203" s="40"/>
      <c r="G203" s="40"/>
      <c r="H203" s="147"/>
    </row>
  </sheetData>
  <mergeCells count="6">
    <mergeCell ref="A1:A3"/>
    <mergeCell ref="D1:G1"/>
    <mergeCell ref="D2:D3"/>
    <mergeCell ref="E2:E3"/>
    <mergeCell ref="F2:F3"/>
    <mergeCell ref="G2:G3"/>
  </mergeCells>
  <printOptions/>
  <pageMargins left="0.3937007874015748" right="0.1968503937007874" top="0.1968503937007874" bottom="0.4724409448818898" header="0.3937007874015748" footer="0.1968503937007874"/>
  <pageSetup horizontalDpi="600" verticalDpi="600" orientation="landscape" paperSize="9" r:id="rId2"/>
  <headerFooter alignWithMargins="0">
    <oddFooter>&amp;C&amp;"Arial CE,Kurzíva"rozbor hospodaření 2007&amp;R&amp;"Arial CE,Kurzíva" A.příjmy - stránka č.&amp;P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09"/>
  <sheetViews>
    <sheetView zoomScale="75" zoomScaleNormal="75" workbookViewId="0" topLeftCell="A1">
      <pane ySplit="3" topLeftCell="BM193" activePane="bottomLeft" state="frozen"/>
      <selection pane="topLeft" activeCell="D1" sqref="D1"/>
      <selection pane="bottomLeft" activeCell="U174" sqref="U174"/>
    </sheetView>
  </sheetViews>
  <sheetFormatPr defaultColWidth="9.00390625" defaultRowHeight="12.75"/>
  <cols>
    <col min="1" max="1" width="68.75390625" style="2" customWidth="1"/>
    <col min="2" max="2" width="10.625" style="11" customWidth="1"/>
    <col min="3" max="3" width="10.625" style="9" customWidth="1"/>
    <col min="4" max="4" width="10.625" style="9" hidden="1" customWidth="1"/>
    <col min="5" max="5" width="10.625" style="39" customWidth="1"/>
    <col min="6" max="6" width="10.625" style="9" customWidth="1"/>
    <col min="7" max="8" width="10.625" style="1" customWidth="1"/>
    <col min="9" max="9" width="10.625" style="110" customWidth="1"/>
    <col min="10" max="20" width="13.50390625" style="1" hidden="1" customWidth="1"/>
    <col min="21" max="16384" width="13.50390625" style="1" customWidth="1"/>
  </cols>
  <sheetData>
    <row r="1" spans="1:9" ht="18" customHeight="1">
      <c r="A1" s="215" t="s">
        <v>230</v>
      </c>
      <c r="B1" s="64" t="s">
        <v>215</v>
      </c>
      <c r="C1" s="64" t="s">
        <v>215</v>
      </c>
      <c r="D1" s="166"/>
      <c r="E1" s="208" t="s">
        <v>218</v>
      </c>
      <c r="F1" s="209"/>
      <c r="G1" s="209"/>
      <c r="H1" s="210"/>
      <c r="I1" s="64" t="s">
        <v>219</v>
      </c>
    </row>
    <row r="2" spans="1:14" ht="18" customHeight="1">
      <c r="A2" s="216"/>
      <c r="B2" s="65" t="s">
        <v>216</v>
      </c>
      <c r="C2" s="65" t="s">
        <v>217</v>
      </c>
      <c r="D2" s="167"/>
      <c r="E2" s="219" t="s">
        <v>222</v>
      </c>
      <c r="F2" s="220" t="s">
        <v>223</v>
      </c>
      <c r="G2" s="220" t="s">
        <v>224</v>
      </c>
      <c r="H2" s="221" t="s">
        <v>225</v>
      </c>
      <c r="I2" s="67" t="s">
        <v>220</v>
      </c>
      <c r="K2" s="120" t="s">
        <v>278</v>
      </c>
      <c r="L2" s="120"/>
      <c r="M2" s="122" t="s">
        <v>280</v>
      </c>
      <c r="N2" s="122"/>
    </row>
    <row r="3" spans="1:14" ht="18" customHeight="1">
      <c r="A3" s="217"/>
      <c r="B3" s="66"/>
      <c r="C3" s="66"/>
      <c r="D3" s="168"/>
      <c r="E3" s="214"/>
      <c r="F3" s="212"/>
      <c r="G3" s="212"/>
      <c r="H3" s="222"/>
      <c r="I3" s="68" t="s">
        <v>221</v>
      </c>
      <c r="K3" s="121" t="s">
        <v>279</v>
      </c>
      <c r="L3" s="121"/>
      <c r="M3" s="125" t="s">
        <v>281</v>
      </c>
      <c r="N3" s="126"/>
    </row>
    <row r="4" spans="1:9" ht="6" customHeight="1">
      <c r="A4" s="63"/>
      <c r="B4" s="41"/>
      <c r="C4" s="41"/>
      <c r="D4" s="41"/>
      <c r="E4" s="59"/>
      <c r="F4" s="59"/>
      <c r="G4" s="59"/>
      <c r="H4" s="59"/>
      <c r="I4" s="67"/>
    </row>
    <row r="5" spans="1:10" ht="15.75" customHeight="1">
      <c r="A5" s="61" t="s">
        <v>185</v>
      </c>
      <c r="B5" s="58"/>
      <c r="C5" s="40"/>
      <c r="D5" s="40"/>
      <c r="E5" s="40"/>
      <c r="F5" s="40"/>
      <c r="G5" s="56"/>
      <c r="H5" s="59"/>
      <c r="I5" s="105"/>
      <c r="J5" s="40"/>
    </row>
    <row r="6" spans="1:10" ht="15.75">
      <c r="A6" s="43" t="s">
        <v>44</v>
      </c>
      <c r="B6" s="15">
        <v>60</v>
      </c>
      <c r="C6" s="15"/>
      <c r="D6" s="15">
        <f>IF(C6&gt;0,C6,B6)</f>
        <v>60</v>
      </c>
      <c r="E6" s="15">
        <v>11</v>
      </c>
      <c r="F6" s="15">
        <v>41</v>
      </c>
      <c r="G6" s="15">
        <v>40</v>
      </c>
      <c r="H6" s="15">
        <v>44</v>
      </c>
      <c r="I6" s="106">
        <f>H6/D6*100</f>
        <v>73.33333333333333</v>
      </c>
      <c r="J6" s="40"/>
    </row>
    <row r="7" spans="1:11" ht="15.75">
      <c r="A7" s="43" t="s">
        <v>117</v>
      </c>
      <c r="B7" s="15">
        <v>8</v>
      </c>
      <c r="C7" s="15"/>
      <c r="D7" s="15">
        <f>IF(C7&gt;0,C7,B7)</f>
        <v>8</v>
      </c>
      <c r="E7" s="15">
        <v>0</v>
      </c>
      <c r="F7" s="15">
        <v>7</v>
      </c>
      <c r="G7" s="15">
        <v>7</v>
      </c>
      <c r="H7" s="15">
        <v>7</v>
      </c>
      <c r="I7" s="106">
        <f aca="true" t="shared" si="0" ref="I7:I70">H7/D7*100</f>
        <v>87.5</v>
      </c>
      <c r="J7" s="40"/>
      <c r="K7" s="9"/>
    </row>
    <row r="8" spans="1:11" ht="15.75">
      <c r="A8" s="44" t="s">
        <v>244</v>
      </c>
      <c r="B8" s="15"/>
      <c r="C8" s="15">
        <v>736.8</v>
      </c>
      <c r="D8" s="15">
        <f>IF(C8&gt;0,C8,B8)</f>
        <v>736.8</v>
      </c>
      <c r="E8" s="15">
        <v>177</v>
      </c>
      <c r="F8" s="15">
        <v>177.2</v>
      </c>
      <c r="G8" s="15">
        <v>177.2</v>
      </c>
      <c r="H8" s="15">
        <v>736.8</v>
      </c>
      <c r="I8" s="106">
        <f t="shared" si="0"/>
        <v>100</v>
      </c>
      <c r="J8" s="40"/>
      <c r="K8" s="9"/>
    </row>
    <row r="9" spans="1:11" ht="15.75">
      <c r="A9" s="72" t="s">
        <v>7</v>
      </c>
      <c r="B9" s="73">
        <f>SUM(B6:B7)</f>
        <v>68</v>
      </c>
      <c r="C9" s="73">
        <f>B6+B7+C8</f>
        <v>804.8</v>
      </c>
      <c r="D9" s="15">
        <f>IF(C9&gt;0,C9,B9)</f>
        <v>804.8</v>
      </c>
      <c r="E9" s="73">
        <f>SUM(E6:E8)</f>
        <v>188</v>
      </c>
      <c r="F9" s="73">
        <f>SUM(F6:F8)</f>
        <v>225.2</v>
      </c>
      <c r="G9" s="73">
        <f>SUM(G6:G8)</f>
        <v>224.2</v>
      </c>
      <c r="H9" s="73">
        <f>SUM(H6:H8)</f>
        <v>787.8</v>
      </c>
      <c r="I9" s="170">
        <f t="shared" si="0"/>
        <v>97.88767395626242</v>
      </c>
      <c r="J9" s="40"/>
      <c r="K9" s="9"/>
    </row>
    <row r="10" spans="1:11" ht="15.75">
      <c r="A10" s="45" t="s">
        <v>186</v>
      </c>
      <c r="B10" s="12"/>
      <c r="C10" s="40"/>
      <c r="D10" s="15"/>
      <c r="E10" s="40"/>
      <c r="F10" s="40"/>
      <c r="G10" s="40"/>
      <c r="H10" s="40"/>
      <c r="I10" s="106"/>
      <c r="J10" s="40"/>
      <c r="K10" s="9"/>
    </row>
    <row r="11" spans="1:10" s="4" customFormat="1" ht="15.75">
      <c r="A11" s="46" t="s">
        <v>212</v>
      </c>
      <c r="B11" s="15">
        <v>2000</v>
      </c>
      <c r="C11" s="15">
        <v>2480</v>
      </c>
      <c r="D11" s="15">
        <f aca="true" t="shared" si="1" ref="D11:D73">IF(C11&gt;0,C11,B11)</f>
        <v>2480</v>
      </c>
      <c r="E11" s="15">
        <v>0</v>
      </c>
      <c r="F11" s="15">
        <v>0</v>
      </c>
      <c r="G11" s="15">
        <v>2419</v>
      </c>
      <c r="H11" s="15">
        <v>2419</v>
      </c>
      <c r="I11" s="106">
        <f t="shared" si="0"/>
        <v>97.54032258064517</v>
      </c>
      <c r="J11" s="14"/>
    </row>
    <row r="12" spans="1:10" s="4" customFormat="1" ht="15.75">
      <c r="A12" s="46" t="s">
        <v>231</v>
      </c>
      <c r="B12" s="15">
        <v>200</v>
      </c>
      <c r="C12" s="15">
        <v>417</v>
      </c>
      <c r="D12" s="15">
        <f t="shared" si="1"/>
        <v>417</v>
      </c>
      <c r="E12" s="15">
        <v>0</v>
      </c>
      <c r="F12" s="15">
        <v>0</v>
      </c>
      <c r="G12" s="15">
        <v>0</v>
      </c>
      <c r="H12" s="15">
        <v>417</v>
      </c>
      <c r="I12" s="106">
        <f t="shared" si="0"/>
        <v>100</v>
      </c>
      <c r="J12" s="14"/>
    </row>
    <row r="13" spans="1:10" s="4" customFormat="1" ht="15.75">
      <c r="A13" s="46" t="s">
        <v>232</v>
      </c>
      <c r="B13" s="15">
        <v>650</v>
      </c>
      <c r="C13" s="15">
        <v>700</v>
      </c>
      <c r="D13" s="15">
        <f t="shared" si="1"/>
        <v>700</v>
      </c>
      <c r="E13" s="15">
        <v>0</v>
      </c>
      <c r="F13" s="15">
        <v>0</v>
      </c>
      <c r="G13" s="15">
        <v>650</v>
      </c>
      <c r="H13" s="15">
        <v>650</v>
      </c>
      <c r="I13" s="106">
        <f t="shared" si="0"/>
        <v>92.85714285714286</v>
      </c>
      <c r="J13" s="14"/>
    </row>
    <row r="14" spans="1:10" s="4" customFormat="1" ht="15.75">
      <c r="A14" s="46" t="s">
        <v>158</v>
      </c>
      <c r="B14" s="15">
        <v>300</v>
      </c>
      <c r="C14" s="15">
        <v>430</v>
      </c>
      <c r="D14" s="15">
        <f t="shared" si="1"/>
        <v>430</v>
      </c>
      <c r="E14" s="15">
        <v>0</v>
      </c>
      <c r="F14" s="15">
        <v>0</v>
      </c>
      <c r="G14" s="15">
        <v>430</v>
      </c>
      <c r="H14" s="15">
        <v>430</v>
      </c>
      <c r="I14" s="106">
        <f t="shared" si="0"/>
        <v>100</v>
      </c>
      <c r="J14" s="14"/>
    </row>
    <row r="15" spans="1:10" s="4" customFormat="1" ht="15.75">
      <c r="A15" s="46" t="s">
        <v>159</v>
      </c>
      <c r="B15" s="15">
        <v>180</v>
      </c>
      <c r="C15" s="15"/>
      <c r="D15" s="15">
        <f t="shared" si="1"/>
        <v>180</v>
      </c>
      <c r="E15" s="15">
        <v>189</v>
      </c>
      <c r="F15" s="15">
        <v>189</v>
      </c>
      <c r="G15" s="15">
        <v>189</v>
      </c>
      <c r="H15" s="15">
        <v>189</v>
      </c>
      <c r="I15" s="106">
        <f t="shared" si="0"/>
        <v>105</v>
      </c>
      <c r="J15" s="14"/>
    </row>
    <row r="16" spans="1:10" s="4" customFormat="1" ht="15.75">
      <c r="A16" s="46" t="s">
        <v>250</v>
      </c>
      <c r="B16" s="15"/>
      <c r="C16" s="15">
        <v>90</v>
      </c>
      <c r="D16" s="15">
        <f t="shared" si="1"/>
        <v>90</v>
      </c>
      <c r="E16" s="15">
        <v>90</v>
      </c>
      <c r="F16" s="15">
        <v>90</v>
      </c>
      <c r="G16" s="15">
        <v>90</v>
      </c>
      <c r="H16" s="15">
        <v>90</v>
      </c>
      <c r="I16" s="106">
        <f t="shared" si="0"/>
        <v>100</v>
      </c>
      <c r="J16" s="14"/>
    </row>
    <row r="17" spans="1:10" s="4" customFormat="1" ht="15.75">
      <c r="A17" s="46" t="s">
        <v>273</v>
      </c>
      <c r="B17" s="15"/>
      <c r="C17" s="15">
        <v>56</v>
      </c>
      <c r="D17" s="15">
        <f t="shared" si="1"/>
        <v>56</v>
      </c>
      <c r="E17" s="15">
        <v>0</v>
      </c>
      <c r="F17" s="15">
        <v>56</v>
      </c>
      <c r="G17" s="15">
        <v>56</v>
      </c>
      <c r="H17" s="15">
        <v>56</v>
      </c>
      <c r="I17" s="106">
        <f t="shared" si="0"/>
        <v>100</v>
      </c>
      <c r="J17" s="14"/>
    </row>
    <row r="18" spans="1:10" s="4" customFormat="1" ht="15.75">
      <c r="A18" s="46" t="s">
        <v>302</v>
      </c>
      <c r="B18" s="15"/>
      <c r="C18" s="15">
        <v>212</v>
      </c>
      <c r="D18" s="15">
        <f t="shared" si="1"/>
        <v>212</v>
      </c>
      <c r="E18" s="15">
        <v>0</v>
      </c>
      <c r="F18" s="15">
        <v>0</v>
      </c>
      <c r="G18" s="15">
        <v>0</v>
      </c>
      <c r="H18" s="15">
        <v>209</v>
      </c>
      <c r="I18" s="106">
        <f t="shared" si="0"/>
        <v>98.58490566037736</v>
      </c>
      <c r="J18" s="14"/>
    </row>
    <row r="19" spans="1:10" s="4" customFormat="1" ht="15.75">
      <c r="A19" s="46" t="s">
        <v>301</v>
      </c>
      <c r="B19" s="15"/>
      <c r="C19" s="15">
        <v>600</v>
      </c>
      <c r="D19" s="15">
        <f t="shared" si="1"/>
        <v>600</v>
      </c>
      <c r="E19" s="15">
        <v>0</v>
      </c>
      <c r="F19" s="15">
        <v>0</v>
      </c>
      <c r="G19" s="15">
        <v>0</v>
      </c>
      <c r="H19" s="15">
        <v>525</v>
      </c>
      <c r="I19" s="106">
        <f t="shared" si="0"/>
        <v>87.5</v>
      </c>
      <c r="J19" s="14"/>
    </row>
    <row r="20" spans="1:10" s="4" customFormat="1" ht="15.75">
      <c r="A20" s="46" t="s">
        <v>326</v>
      </c>
      <c r="B20" s="15"/>
      <c r="C20" s="15">
        <v>1400</v>
      </c>
      <c r="D20" s="15">
        <f t="shared" si="1"/>
        <v>1400</v>
      </c>
      <c r="E20" s="15">
        <v>0</v>
      </c>
      <c r="F20" s="15">
        <v>0</v>
      </c>
      <c r="G20" s="15">
        <v>0</v>
      </c>
      <c r="H20" s="15">
        <v>0</v>
      </c>
      <c r="I20" s="106">
        <f t="shared" si="0"/>
        <v>0</v>
      </c>
      <c r="J20" s="14"/>
    </row>
    <row r="21" spans="1:10" s="4" customFormat="1" ht="15.75">
      <c r="A21" s="46" t="s">
        <v>328</v>
      </c>
      <c r="B21" s="15"/>
      <c r="C21" s="15">
        <v>120</v>
      </c>
      <c r="D21" s="15">
        <f t="shared" si="1"/>
        <v>120</v>
      </c>
      <c r="E21" s="15">
        <v>0</v>
      </c>
      <c r="F21" s="15">
        <v>0</v>
      </c>
      <c r="G21" s="15">
        <v>0</v>
      </c>
      <c r="H21" s="15">
        <v>5</v>
      </c>
      <c r="I21" s="106">
        <f t="shared" si="0"/>
        <v>4.166666666666666</v>
      </c>
      <c r="J21" s="14"/>
    </row>
    <row r="22" spans="1:11" ht="15.75">
      <c r="A22" s="72" t="s">
        <v>7</v>
      </c>
      <c r="B22" s="73">
        <f>SUM(B11:B15)</f>
        <v>3330</v>
      </c>
      <c r="C22" s="73">
        <f>C11+C12+C13+B15+C16+C17+C14+C18+C19+C20+C21</f>
        <v>6685</v>
      </c>
      <c r="D22" s="15">
        <f t="shared" si="1"/>
        <v>6685</v>
      </c>
      <c r="E22" s="73">
        <f>SUM(E11:E20)</f>
        <v>279</v>
      </c>
      <c r="F22" s="73">
        <f>SUM(F11:F20)</f>
        <v>335</v>
      </c>
      <c r="G22" s="73">
        <f>SUM(G11:G20)</f>
        <v>3834</v>
      </c>
      <c r="H22" s="73">
        <f>SUM(H11:H21)</f>
        <v>4990</v>
      </c>
      <c r="I22" s="170">
        <f t="shared" si="0"/>
        <v>74.64472700074795</v>
      </c>
      <c r="J22" s="40"/>
      <c r="K22" s="9"/>
    </row>
    <row r="23" spans="1:11" ht="6" customHeight="1">
      <c r="A23" s="47"/>
      <c r="B23" s="12"/>
      <c r="C23" s="40"/>
      <c r="D23" s="15"/>
      <c r="E23" s="57"/>
      <c r="F23" s="40"/>
      <c r="G23" s="40"/>
      <c r="H23" s="40"/>
      <c r="I23" s="106"/>
      <c r="J23" s="40"/>
      <c r="K23" s="9"/>
    </row>
    <row r="24" spans="1:11" ht="15.75">
      <c r="A24" s="45" t="s">
        <v>187</v>
      </c>
      <c r="B24" s="12"/>
      <c r="C24" s="40"/>
      <c r="D24" s="15"/>
      <c r="E24" s="57"/>
      <c r="F24" s="40"/>
      <c r="G24" s="40"/>
      <c r="H24" s="40"/>
      <c r="I24" s="106"/>
      <c r="J24" s="40"/>
      <c r="K24" s="9"/>
    </row>
    <row r="25" spans="1:11" ht="15.75">
      <c r="A25" s="43" t="s">
        <v>96</v>
      </c>
      <c r="B25" s="15">
        <v>2550</v>
      </c>
      <c r="C25" s="15">
        <v>2450</v>
      </c>
      <c r="D25" s="15">
        <f t="shared" si="1"/>
        <v>2450</v>
      </c>
      <c r="E25" s="15">
        <v>595</v>
      </c>
      <c r="F25" s="15">
        <v>2395</v>
      </c>
      <c r="G25" s="15">
        <v>2455</v>
      </c>
      <c r="H25" s="15">
        <v>2455</v>
      </c>
      <c r="I25" s="106">
        <f t="shared" si="0"/>
        <v>100.20408163265306</v>
      </c>
      <c r="J25" s="40"/>
      <c r="K25" s="9"/>
    </row>
    <row r="26" spans="1:11" ht="15.75">
      <c r="A26" s="43" t="s">
        <v>172</v>
      </c>
      <c r="B26" s="15">
        <v>500</v>
      </c>
      <c r="C26" s="15">
        <v>780</v>
      </c>
      <c r="D26" s="15">
        <f t="shared" si="1"/>
        <v>780</v>
      </c>
      <c r="E26" s="15">
        <v>0</v>
      </c>
      <c r="F26" s="15">
        <v>0</v>
      </c>
      <c r="G26" s="15">
        <v>0</v>
      </c>
      <c r="H26" s="15">
        <v>417</v>
      </c>
      <c r="I26" s="106">
        <f t="shared" si="0"/>
        <v>53.46153846153846</v>
      </c>
      <c r="J26" s="40"/>
      <c r="K26" s="9"/>
    </row>
    <row r="27" spans="1:10" s="10" customFormat="1" ht="15.75">
      <c r="A27" s="43" t="s">
        <v>45</v>
      </c>
      <c r="B27" s="15">
        <v>50</v>
      </c>
      <c r="C27" s="15"/>
      <c r="D27" s="15">
        <f t="shared" si="1"/>
        <v>50</v>
      </c>
      <c r="E27" s="15">
        <v>45</v>
      </c>
      <c r="F27" s="15">
        <v>80</v>
      </c>
      <c r="G27" s="15">
        <v>119</v>
      </c>
      <c r="H27" s="15">
        <v>124</v>
      </c>
      <c r="I27" s="106">
        <f t="shared" si="0"/>
        <v>248</v>
      </c>
      <c r="J27" s="56" t="s">
        <v>306</v>
      </c>
    </row>
    <row r="28" spans="1:11" s="3" customFormat="1" ht="15.75">
      <c r="A28" s="43" t="s">
        <v>46</v>
      </c>
      <c r="B28" s="15">
        <v>66</v>
      </c>
      <c r="C28" s="15"/>
      <c r="D28" s="15">
        <f t="shared" si="1"/>
        <v>66</v>
      </c>
      <c r="E28" s="15">
        <v>15</v>
      </c>
      <c r="F28" s="15">
        <v>30</v>
      </c>
      <c r="G28" s="15">
        <v>43</v>
      </c>
      <c r="H28" s="15">
        <v>57</v>
      </c>
      <c r="I28" s="106">
        <f t="shared" si="0"/>
        <v>86.36363636363636</v>
      </c>
      <c r="J28" s="56"/>
      <c r="K28" s="10"/>
    </row>
    <row r="29" spans="1:11" ht="15.75">
      <c r="A29" s="43" t="s">
        <v>47</v>
      </c>
      <c r="B29" s="15">
        <v>360</v>
      </c>
      <c r="C29" s="15"/>
      <c r="D29" s="15">
        <f t="shared" si="1"/>
        <v>360</v>
      </c>
      <c r="E29" s="15">
        <v>54.6</v>
      </c>
      <c r="F29" s="15">
        <v>106</v>
      </c>
      <c r="G29" s="15">
        <v>161</v>
      </c>
      <c r="H29" s="15">
        <v>223</v>
      </c>
      <c r="I29" s="106">
        <f t="shared" si="0"/>
        <v>61.94444444444444</v>
      </c>
      <c r="J29" s="40"/>
      <c r="K29" s="9"/>
    </row>
    <row r="30" spans="1:11" ht="15.75">
      <c r="A30" s="72" t="s">
        <v>7</v>
      </c>
      <c r="B30" s="73">
        <f>SUM(B25:B29)</f>
        <v>3526</v>
      </c>
      <c r="C30" s="73">
        <f>C26+B27+B29+B28+C25</f>
        <v>3706</v>
      </c>
      <c r="D30" s="15">
        <f t="shared" si="1"/>
        <v>3706</v>
      </c>
      <c r="E30" s="73">
        <f>SUM(E25:E29)</f>
        <v>709.6</v>
      </c>
      <c r="F30" s="73">
        <f>SUM(F25:F29)</f>
        <v>2611</v>
      </c>
      <c r="G30" s="73">
        <f>SUM(G25:G29)</f>
        <v>2778</v>
      </c>
      <c r="H30" s="73">
        <f>SUM(H25:H29)</f>
        <v>3276</v>
      </c>
      <c r="I30" s="170">
        <f t="shared" si="0"/>
        <v>88.39719373988127</v>
      </c>
      <c r="J30" s="40"/>
      <c r="K30" s="9"/>
    </row>
    <row r="31" spans="1:11" ht="6" customHeight="1">
      <c r="A31" s="47"/>
      <c r="B31" s="12"/>
      <c r="C31" s="40"/>
      <c r="D31" s="15"/>
      <c r="E31" s="57"/>
      <c r="F31" s="40"/>
      <c r="G31" s="40"/>
      <c r="H31" s="40"/>
      <c r="I31" s="106"/>
      <c r="J31" s="40"/>
      <c r="K31" s="9"/>
    </row>
    <row r="32" spans="1:11" ht="15.75">
      <c r="A32" s="45" t="s">
        <v>188</v>
      </c>
      <c r="B32" s="12"/>
      <c r="C32" s="40"/>
      <c r="D32" s="15"/>
      <c r="E32" s="57"/>
      <c r="F32" s="40"/>
      <c r="G32" s="40"/>
      <c r="H32" s="40"/>
      <c r="I32" s="106"/>
      <c r="J32" s="40"/>
      <c r="K32" s="9"/>
    </row>
    <row r="33" spans="1:10" s="9" customFormat="1" ht="15.75">
      <c r="A33" s="43" t="s">
        <v>48</v>
      </c>
      <c r="B33" s="15">
        <v>525</v>
      </c>
      <c r="C33" s="15">
        <v>555</v>
      </c>
      <c r="D33" s="15">
        <f t="shared" si="1"/>
        <v>555</v>
      </c>
      <c r="E33" s="15">
        <v>210</v>
      </c>
      <c r="F33" s="15">
        <v>355</v>
      </c>
      <c r="G33" s="15">
        <v>394</v>
      </c>
      <c r="H33" s="15">
        <v>540</v>
      </c>
      <c r="I33" s="106">
        <f t="shared" si="0"/>
        <v>97.2972972972973</v>
      </c>
      <c r="J33" s="40"/>
    </row>
    <row r="34" spans="1:10" s="9" customFormat="1" ht="15.75">
      <c r="A34" s="43" t="s">
        <v>151</v>
      </c>
      <c r="B34" s="15">
        <v>8.5</v>
      </c>
      <c r="C34" s="15"/>
      <c r="D34" s="15">
        <f t="shared" si="1"/>
        <v>8.5</v>
      </c>
      <c r="E34" s="15">
        <v>8.5</v>
      </c>
      <c r="F34" s="15">
        <v>8.5</v>
      </c>
      <c r="G34" s="15">
        <v>8.5</v>
      </c>
      <c r="H34" s="15">
        <v>8.5</v>
      </c>
      <c r="I34" s="106">
        <f t="shared" si="0"/>
        <v>100</v>
      </c>
      <c r="J34" s="40"/>
    </row>
    <row r="35" spans="1:10" s="9" customFormat="1" ht="15.75">
      <c r="A35" s="43" t="s">
        <v>163</v>
      </c>
      <c r="B35" s="15">
        <v>1900</v>
      </c>
      <c r="C35" s="15"/>
      <c r="D35" s="15">
        <f t="shared" si="1"/>
        <v>1900</v>
      </c>
      <c r="E35" s="15">
        <v>700</v>
      </c>
      <c r="F35" s="15">
        <v>1200</v>
      </c>
      <c r="G35" s="15">
        <v>1425</v>
      </c>
      <c r="H35" s="15">
        <v>1840</v>
      </c>
      <c r="I35" s="106">
        <f t="shared" si="0"/>
        <v>96.84210526315789</v>
      </c>
      <c r="J35" s="40"/>
    </row>
    <row r="36" spans="1:11" ht="15.75">
      <c r="A36" s="43" t="s">
        <v>164</v>
      </c>
      <c r="B36" s="15">
        <v>1384</v>
      </c>
      <c r="C36" s="15"/>
      <c r="D36" s="15">
        <f t="shared" si="1"/>
        <v>1384</v>
      </c>
      <c r="E36" s="15">
        <v>450</v>
      </c>
      <c r="F36" s="15">
        <v>890</v>
      </c>
      <c r="G36" s="15">
        <v>1038</v>
      </c>
      <c r="H36" s="15">
        <v>1484</v>
      </c>
      <c r="I36" s="106">
        <f t="shared" si="0"/>
        <v>107.22543352601157</v>
      </c>
      <c r="J36" s="40"/>
      <c r="K36" s="9"/>
    </row>
    <row r="37" spans="1:11" s="9" customFormat="1" ht="15.75">
      <c r="A37" s="43" t="s">
        <v>165</v>
      </c>
      <c r="B37" s="15">
        <v>259</v>
      </c>
      <c r="C37" s="15"/>
      <c r="D37" s="15">
        <f t="shared" si="1"/>
        <v>259</v>
      </c>
      <c r="E37" s="15">
        <v>259</v>
      </c>
      <c r="F37" s="15">
        <v>259</v>
      </c>
      <c r="G37" s="15">
        <v>259</v>
      </c>
      <c r="H37" s="15">
        <v>259</v>
      </c>
      <c r="I37" s="106">
        <f t="shared" si="0"/>
        <v>100</v>
      </c>
      <c r="J37" s="40"/>
      <c r="K37" s="124">
        <f>F33+F35+F36+F37+F38+F39</f>
        <v>7001</v>
      </c>
    </row>
    <row r="38" spans="1:10" s="9" customFormat="1" ht="15.75">
      <c r="A38" s="186" t="s">
        <v>166</v>
      </c>
      <c r="B38" s="195">
        <v>1350</v>
      </c>
      <c r="C38" s="195"/>
      <c r="D38" s="195">
        <f t="shared" si="1"/>
        <v>1350</v>
      </c>
      <c r="E38" s="195">
        <v>450</v>
      </c>
      <c r="F38" s="195">
        <v>810</v>
      </c>
      <c r="G38" s="195">
        <v>1013</v>
      </c>
      <c r="H38" s="195">
        <v>1350</v>
      </c>
      <c r="I38" s="196">
        <f t="shared" si="0"/>
        <v>100</v>
      </c>
      <c r="J38" s="40"/>
    </row>
    <row r="39" spans="1:12" s="9" customFormat="1" ht="15.75">
      <c r="A39" s="43" t="s">
        <v>167</v>
      </c>
      <c r="B39" s="15">
        <v>5700</v>
      </c>
      <c r="C39" s="15">
        <v>5754.5</v>
      </c>
      <c r="D39" s="15">
        <f t="shared" si="1"/>
        <v>5754.5</v>
      </c>
      <c r="E39" s="15">
        <v>1900</v>
      </c>
      <c r="F39" s="15">
        <v>3487</v>
      </c>
      <c r="G39" s="15">
        <v>4343</v>
      </c>
      <c r="H39" s="15">
        <v>5754.5</v>
      </c>
      <c r="I39" s="106">
        <f t="shared" si="0"/>
        <v>100</v>
      </c>
      <c r="J39" s="40"/>
      <c r="K39" s="123">
        <f>G33+G35+G36+G37+G38+G39</f>
        <v>8472</v>
      </c>
      <c r="L39" s="4"/>
    </row>
    <row r="40" spans="1:10" s="9" customFormat="1" ht="15.75">
      <c r="A40" s="43" t="s">
        <v>168</v>
      </c>
      <c r="B40" s="15">
        <v>460</v>
      </c>
      <c r="C40" s="15"/>
      <c r="D40" s="15">
        <f t="shared" si="1"/>
        <v>460</v>
      </c>
      <c r="E40" s="15">
        <v>150</v>
      </c>
      <c r="F40" s="15">
        <v>280</v>
      </c>
      <c r="G40" s="15">
        <v>345</v>
      </c>
      <c r="H40" s="15">
        <v>460</v>
      </c>
      <c r="I40" s="106">
        <f t="shared" si="0"/>
        <v>100</v>
      </c>
      <c r="J40" s="40"/>
    </row>
    <row r="41" spans="1:10" s="9" customFormat="1" ht="15.75">
      <c r="A41" s="43" t="s">
        <v>169</v>
      </c>
      <c r="B41" s="15">
        <v>3500</v>
      </c>
      <c r="C41" s="15"/>
      <c r="D41" s="15">
        <f t="shared" si="1"/>
        <v>3500</v>
      </c>
      <c r="E41" s="15">
        <v>1160</v>
      </c>
      <c r="F41" s="15">
        <v>2100</v>
      </c>
      <c r="G41" s="15">
        <v>2625</v>
      </c>
      <c r="H41" s="15">
        <v>3500</v>
      </c>
      <c r="I41" s="106">
        <f t="shared" si="0"/>
        <v>100</v>
      </c>
      <c r="J41" s="40"/>
    </row>
    <row r="42" spans="1:11" ht="15.75">
      <c r="A42" s="43" t="s">
        <v>141</v>
      </c>
      <c r="B42" s="15">
        <v>1200</v>
      </c>
      <c r="C42" s="15">
        <v>1424</v>
      </c>
      <c r="D42" s="15">
        <f t="shared" si="1"/>
        <v>1424</v>
      </c>
      <c r="E42" s="15">
        <v>0</v>
      </c>
      <c r="F42" s="15">
        <v>4</v>
      </c>
      <c r="G42" s="15">
        <v>575</v>
      </c>
      <c r="H42" s="15">
        <v>1341</v>
      </c>
      <c r="I42" s="106">
        <f t="shared" si="0"/>
        <v>94.17134831460675</v>
      </c>
      <c r="J42" s="40"/>
      <c r="K42" s="9"/>
    </row>
    <row r="43" spans="1:11" ht="15" customHeight="1">
      <c r="A43" s="43" t="s">
        <v>49</v>
      </c>
      <c r="B43" s="15">
        <v>242</v>
      </c>
      <c r="C43" s="15"/>
      <c r="D43" s="15">
        <f t="shared" si="1"/>
        <v>242</v>
      </c>
      <c r="E43" s="15">
        <v>0</v>
      </c>
      <c r="F43" s="15">
        <v>242</v>
      </c>
      <c r="G43" s="15">
        <v>147</v>
      </c>
      <c r="H43" s="15">
        <v>229</v>
      </c>
      <c r="I43" s="106">
        <f t="shared" si="0"/>
        <v>94.62809917355372</v>
      </c>
      <c r="J43" s="40"/>
      <c r="K43" s="121"/>
    </row>
    <row r="44" spans="1:11" ht="15" customHeight="1">
      <c r="A44" s="43" t="s">
        <v>146</v>
      </c>
      <c r="B44" s="15">
        <v>310</v>
      </c>
      <c r="C44" s="15"/>
      <c r="D44" s="15">
        <f t="shared" si="1"/>
        <v>310</v>
      </c>
      <c r="E44" s="15">
        <v>5</v>
      </c>
      <c r="F44" s="15">
        <v>5</v>
      </c>
      <c r="G44" s="15">
        <v>5</v>
      </c>
      <c r="H44" s="15">
        <v>5</v>
      </c>
      <c r="I44" s="106">
        <f t="shared" si="0"/>
        <v>1.6129032258064515</v>
      </c>
      <c r="J44" s="40"/>
      <c r="K44" s="9"/>
    </row>
    <row r="45" spans="1:11" ht="15" customHeight="1">
      <c r="A45" s="43" t="s">
        <v>160</v>
      </c>
      <c r="B45" s="15">
        <v>22</v>
      </c>
      <c r="C45" s="15"/>
      <c r="D45" s="15">
        <f t="shared" si="1"/>
        <v>22</v>
      </c>
      <c r="E45" s="15">
        <v>22</v>
      </c>
      <c r="F45" s="15">
        <v>22</v>
      </c>
      <c r="G45" s="15">
        <v>22</v>
      </c>
      <c r="H45" s="15">
        <v>22</v>
      </c>
      <c r="I45" s="106">
        <f t="shared" si="0"/>
        <v>100</v>
      </c>
      <c r="J45" s="40"/>
      <c r="K45" s="9"/>
    </row>
    <row r="46" spans="1:11" ht="15" customHeight="1">
      <c r="A46" s="43" t="s">
        <v>97</v>
      </c>
      <c r="B46" s="15">
        <v>200</v>
      </c>
      <c r="C46" s="15">
        <v>230</v>
      </c>
      <c r="D46" s="15">
        <f t="shared" si="1"/>
        <v>230</v>
      </c>
      <c r="E46" s="15">
        <v>0</v>
      </c>
      <c r="F46" s="15">
        <v>0</v>
      </c>
      <c r="G46" s="15">
        <v>229</v>
      </c>
      <c r="H46" s="15">
        <v>229</v>
      </c>
      <c r="I46" s="106">
        <f t="shared" si="0"/>
        <v>99.56521739130434</v>
      </c>
      <c r="J46" s="40"/>
      <c r="K46" s="9"/>
    </row>
    <row r="47" spans="1:11" ht="15" customHeight="1">
      <c r="A47" s="43" t="s">
        <v>274</v>
      </c>
      <c r="B47" s="15"/>
      <c r="C47" s="15">
        <v>1565</v>
      </c>
      <c r="D47" s="15">
        <f t="shared" si="1"/>
        <v>1565</v>
      </c>
      <c r="E47" s="15">
        <v>0</v>
      </c>
      <c r="F47" s="15">
        <v>0</v>
      </c>
      <c r="G47" s="15">
        <v>1390</v>
      </c>
      <c r="H47" s="15">
        <v>1565</v>
      </c>
      <c r="I47" s="106">
        <f t="shared" si="0"/>
        <v>100</v>
      </c>
      <c r="J47" s="40"/>
      <c r="K47" s="9" t="s">
        <v>342</v>
      </c>
    </row>
    <row r="48" spans="1:11" ht="15.75">
      <c r="A48" s="72" t="s">
        <v>7</v>
      </c>
      <c r="B48" s="73">
        <f>SUM(B33:B46)</f>
        <v>17060.5</v>
      </c>
      <c r="C48" s="73">
        <f>C33+B34+B35+B36+B37+B38+C39+B40+B41+C42+B43+B44+B45+C47+C46</f>
        <v>18964</v>
      </c>
      <c r="D48" s="15">
        <f t="shared" si="1"/>
        <v>18964</v>
      </c>
      <c r="E48" s="73">
        <f>SUM(E33:E47)</f>
        <v>5314.5</v>
      </c>
      <c r="F48" s="73">
        <f>SUM(F33:F47)</f>
        <v>9662.5</v>
      </c>
      <c r="G48" s="73">
        <f>SUM(G33:G47)</f>
        <v>13818.5</v>
      </c>
      <c r="H48" s="73">
        <f>SUM(H33:H47)</f>
        <v>18587</v>
      </c>
      <c r="I48" s="170">
        <f t="shared" si="0"/>
        <v>98.01202278000422</v>
      </c>
      <c r="J48" s="40"/>
      <c r="K48" s="9"/>
    </row>
    <row r="49" spans="1:11" ht="6" customHeight="1">
      <c r="A49" s="47"/>
      <c r="B49" s="12"/>
      <c r="C49" s="40"/>
      <c r="D49" s="15"/>
      <c r="E49" s="57"/>
      <c r="F49" s="40"/>
      <c r="G49" s="40"/>
      <c r="H49" s="40"/>
      <c r="I49" s="106"/>
      <c r="J49" s="40"/>
      <c r="K49" s="9"/>
    </row>
    <row r="50" spans="1:11" ht="15.75">
      <c r="A50" s="45" t="s">
        <v>189</v>
      </c>
      <c r="B50" s="12"/>
      <c r="C50" s="40"/>
      <c r="D50" s="15"/>
      <c r="E50" s="57"/>
      <c r="F50" s="40"/>
      <c r="G50" s="40"/>
      <c r="H50" s="40"/>
      <c r="I50" s="106"/>
      <c r="J50" s="40"/>
      <c r="K50" s="9"/>
    </row>
    <row r="51" spans="1:11" s="3" customFormat="1" ht="15.75">
      <c r="A51" s="43" t="s">
        <v>32</v>
      </c>
      <c r="B51" s="15">
        <v>3207</v>
      </c>
      <c r="C51" s="15">
        <v>3252</v>
      </c>
      <c r="D51" s="15">
        <f t="shared" si="1"/>
        <v>3252</v>
      </c>
      <c r="E51" s="15">
        <v>525</v>
      </c>
      <c r="F51" s="15">
        <v>1365</v>
      </c>
      <c r="G51" s="15">
        <v>2031</v>
      </c>
      <c r="H51" s="15">
        <v>3109</v>
      </c>
      <c r="I51" s="106">
        <f t="shared" si="0"/>
        <v>95.60270602706026</v>
      </c>
      <c r="J51" s="56"/>
      <c r="K51" s="9" t="s">
        <v>341</v>
      </c>
    </row>
    <row r="52" spans="1:11" s="3" customFormat="1" ht="15.75">
      <c r="A52" s="43" t="s">
        <v>121</v>
      </c>
      <c r="B52" s="15">
        <v>100</v>
      </c>
      <c r="C52" s="15"/>
      <c r="D52" s="15">
        <f t="shared" si="1"/>
        <v>100</v>
      </c>
      <c r="E52" s="15">
        <v>1</v>
      </c>
      <c r="F52" s="15">
        <v>1</v>
      </c>
      <c r="G52" s="15">
        <v>1</v>
      </c>
      <c r="H52" s="15">
        <v>100</v>
      </c>
      <c r="I52" s="106">
        <f t="shared" si="0"/>
        <v>100</v>
      </c>
      <c r="J52" s="56"/>
      <c r="K52" s="9"/>
    </row>
    <row r="53" spans="1:11" s="3" customFormat="1" ht="15.75">
      <c r="A53" s="43" t="s">
        <v>50</v>
      </c>
      <c r="B53" s="15">
        <v>1516</v>
      </c>
      <c r="C53" s="15">
        <v>1645</v>
      </c>
      <c r="D53" s="15">
        <f t="shared" si="1"/>
        <v>1645</v>
      </c>
      <c r="E53" s="15">
        <v>357</v>
      </c>
      <c r="F53" s="15">
        <v>909</v>
      </c>
      <c r="G53" s="15">
        <v>1383</v>
      </c>
      <c r="H53" s="15">
        <v>1676</v>
      </c>
      <c r="I53" s="106">
        <f t="shared" si="0"/>
        <v>101.88449848024317</v>
      </c>
      <c r="J53" s="56"/>
      <c r="K53" s="9"/>
    </row>
    <row r="54" spans="1:11" s="3" customFormat="1" ht="15.75">
      <c r="A54" s="43" t="s">
        <v>126</v>
      </c>
      <c r="B54" s="15">
        <v>300</v>
      </c>
      <c r="C54" s="15"/>
      <c r="D54" s="15">
        <f t="shared" si="1"/>
        <v>300</v>
      </c>
      <c r="E54" s="15">
        <v>269</v>
      </c>
      <c r="F54" s="15">
        <v>269</v>
      </c>
      <c r="G54" s="15">
        <v>269</v>
      </c>
      <c r="H54" s="15">
        <v>269</v>
      </c>
      <c r="I54" s="106">
        <f t="shared" si="0"/>
        <v>89.66666666666666</v>
      </c>
      <c r="J54" s="56"/>
      <c r="K54" s="9"/>
    </row>
    <row r="55" spans="1:11" s="3" customFormat="1" ht="15.75">
      <c r="A55" s="43" t="s">
        <v>299</v>
      </c>
      <c r="B55" s="15"/>
      <c r="C55" s="15">
        <v>50</v>
      </c>
      <c r="D55" s="15">
        <f t="shared" si="1"/>
        <v>50</v>
      </c>
      <c r="E55" s="15">
        <v>0</v>
      </c>
      <c r="F55" s="15">
        <v>0</v>
      </c>
      <c r="G55" s="15">
        <v>50</v>
      </c>
      <c r="H55" s="15">
        <v>50</v>
      </c>
      <c r="I55" s="106">
        <f t="shared" si="0"/>
        <v>100</v>
      </c>
      <c r="J55" s="56"/>
      <c r="K55" s="9"/>
    </row>
    <row r="56" spans="1:11" s="3" customFormat="1" ht="15.75">
      <c r="A56" s="43" t="s">
        <v>99</v>
      </c>
      <c r="B56" s="15">
        <v>20</v>
      </c>
      <c r="C56" s="15"/>
      <c r="D56" s="15">
        <f t="shared" si="1"/>
        <v>20</v>
      </c>
      <c r="E56" s="15">
        <v>1</v>
      </c>
      <c r="F56" s="15">
        <v>20</v>
      </c>
      <c r="G56" s="15">
        <v>20</v>
      </c>
      <c r="H56" s="15">
        <v>20</v>
      </c>
      <c r="I56" s="106">
        <f t="shared" si="0"/>
        <v>100</v>
      </c>
      <c r="J56" s="56"/>
      <c r="K56" s="9"/>
    </row>
    <row r="57" spans="1:11" ht="15.75">
      <c r="A57" s="43" t="s">
        <v>51</v>
      </c>
      <c r="B57" s="15">
        <v>150</v>
      </c>
      <c r="C57" s="15"/>
      <c r="D57" s="15">
        <f t="shared" si="1"/>
        <v>150</v>
      </c>
      <c r="E57" s="15">
        <v>0</v>
      </c>
      <c r="F57" s="15">
        <v>0</v>
      </c>
      <c r="G57" s="15">
        <v>150</v>
      </c>
      <c r="H57" s="15">
        <v>150</v>
      </c>
      <c r="I57" s="106">
        <f t="shared" si="0"/>
        <v>100</v>
      </c>
      <c r="J57" s="40"/>
      <c r="K57" s="9"/>
    </row>
    <row r="58" spans="1:11" ht="15.75">
      <c r="A58" s="43" t="s">
        <v>55</v>
      </c>
      <c r="B58" s="15">
        <v>40</v>
      </c>
      <c r="C58" s="15"/>
      <c r="D58" s="15">
        <f t="shared" si="1"/>
        <v>40</v>
      </c>
      <c r="E58" s="15">
        <v>1</v>
      </c>
      <c r="F58" s="15">
        <v>1</v>
      </c>
      <c r="G58" s="15">
        <v>1</v>
      </c>
      <c r="H58" s="15">
        <v>1</v>
      </c>
      <c r="I58" s="106">
        <f t="shared" si="0"/>
        <v>2.5</v>
      </c>
      <c r="J58" s="40"/>
      <c r="K58" s="9"/>
    </row>
    <row r="59" spans="1:11" ht="15.75">
      <c r="A59" s="43" t="s">
        <v>98</v>
      </c>
      <c r="B59" s="15">
        <v>800</v>
      </c>
      <c r="C59" s="15"/>
      <c r="D59" s="15">
        <f t="shared" si="1"/>
        <v>800</v>
      </c>
      <c r="E59" s="15">
        <v>64</v>
      </c>
      <c r="F59" s="15">
        <v>138</v>
      </c>
      <c r="G59" s="15">
        <v>184</v>
      </c>
      <c r="H59" s="15">
        <v>419</v>
      </c>
      <c r="I59" s="106">
        <f t="shared" si="0"/>
        <v>52.37500000000001</v>
      </c>
      <c r="J59" s="40"/>
      <c r="K59" s="9"/>
    </row>
    <row r="60" spans="1:11" ht="15.75">
      <c r="A60" s="43" t="s">
        <v>52</v>
      </c>
      <c r="B60" s="15">
        <v>30</v>
      </c>
      <c r="C60" s="15"/>
      <c r="D60" s="15">
        <f t="shared" si="1"/>
        <v>30</v>
      </c>
      <c r="E60" s="15">
        <v>0</v>
      </c>
      <c r="F60" s="15">
        <v>4</v>
      </c>
      <c r="G60" s="15">
        <v>10</v>
      </c>
      <c r="H60" s="15">
        <v>26</v>
      </c>
      <c r="I60" s="106">
        <f t="shared" si="0"/>
        <v>86.66666666666667</v>
      </c>
      <c r="J60" s="40"/>
      <c r="K60" s="9"/>
    </row>
    <row r="61" spans="1:11" ht="15.75">
      <c r="A61" s="43" t="s">
        <v>53</v>
      </c>
      <c r="B61" s="15">
        <v>50</v>
      </c>
      <c r="C61" s="15"/>
      <c r="D61" s="15">
        <f t="shared" si="1"/>
        <v>50</v>
      </c>
      <c r="E61" s="15">
        <v>2</v>
      </c>
      <c r="F61" s="15">
        <v>8</v>
      </c>
      <c r="G61" s="15">
        <v>50</v>
      </c>
      <c r="H61" s="15">
        <v>56</v>
      </c>
      <c r="I61" s="106">
        <f t="shared" si="0"/>
        <v>112.00000000000001</v>
      </c>
      <c r="J61" s="40"/>
      <c r="K61" s="9"/>
    </row>
    <row r="62" spans="1:11" ht="15.75">
      <c r="A62" s="43" t="s">
        <v>54</v>
      </c>
      <c r="B62" s="15">
        <v>200</v>
      </c>
      <c r="C62" s="15"/>
      <c r="D62" s="15">
        <f t="shared" si="1"/>
        <v>200</v>
      </c>
      <c r="E62" s="15">
        <v>0</v>
      </c>
      <c r="F62" s="15">
        <v>23</v>
      </c>
      <c r="G62" s="15">
        <v>128</v>
      </c>
      <c r="H62" s="15">
        <v>166</v>
      </c>
      <c r="I62" s="106">
        <f t="shared" si="0"/>
        <v>83</v>
      </c>
      <c r="J62" s="40"/>
      <c r="K62" s="9"/>
    </row>
    <row r="63" spans="1:11" ht="15.75">
      <c r="A63" s="43" t="s">
        <v>56</v>
      </c>
      <c r="B63" s="15">
        <v>90</v>
      </c>
      <c r="C63" s="15">
        <v>120</v>
      </c>
      <c r="D63" s="15">
        <f t="shared" si="1"/>
        <v>120</v>
      </c>
      <c r="E63" s="15">
        <v>23</v>
      </c>
      <c r="F63" s="15">
        <v>63</v>
      </c>
      <c r="G63" s="15">
        <v>103</v>
      </c>
      <c r="H63" s="15">
        <v>133</v>
      </c>
      <c r="I63" s="106">
        <f t="shared" si="0"/>
        <v>110.83333333333334</v>
      </c>
      <c r="J63" s="40"/>
      <c r="K63" s="9"/>
    </row>
    <row r="64" spans="1:11" ht="15.75">
      <c r="A64" s="43" t="s">
        <v>58</v>
      </c>
      <c r="B64" s="15">
        <v>240</v>
      </c>
      <c r="C64" s="15"/>
      <c r="D64" s="15">
        <f t="shared" si="1"/>
        <v>240</v>
      </c>
      <c r="E64" s="15">
        <v>0</v>
      </c>
      <c r="F64" s="15">
        <v>167</v>
      </c>
      <c r="G64" s="15">
        <v>240</v>
      </c>
      <c r="H64" s="15">
        <v>240</v>
      </c>
      <c r="I64" s="106">
        <f t="shared" si="0"/>
        <v>100</v>
      </c>
      <c r="J64" s="40"/>
      <c r="K64" s="9"/>
    </row>
    <row r="65" spans="1:11" ht="15.75">
      <c r="A65" s="43" t="s">
        <v>57</v>
      </c>
      <c r="B65" s="15">
        <v>720</v>
      </c>
      <c r="C65" s="15"/>
      <c r="D65" s="15">
        <f t="shared" si="1"/>
        <v>720</v>
      </c>
      <c r="E65" s="15">
        <v>0</v>
      </c>
      <c r="F65" s="15">
        <v>327</v>
      </c>
      <c r="G65" s="15">
        <v>688</v>
      </c>
      <c r="H65" s="15">
        <v>717</v>
      </c>
      <c r="I65" s="106">
        <f t="shared" si="0"/>
        <v>99.58333333333333</v>
      </c>
      <c r="J65" s="40"/>
      <c r="K65" s="9"/>
    </row>
    <row r="66" spans="1:11" ht="15.75">
      <c r="A66" s="43" t="s">
        <v>59</v>
      </c>
      <c r="B66" s="15">
        <v>120</v>
      </c>
      <c r="C66" s="15"/>
      <c r="D66" s="15">
        <f t="shared" si="1"/>
        <v>120</v>
      </c>
      <c r="E66" s="15">
        <v>0</v>
      </c>
      <c r="F66" s="15">
        <v>110</v>
      </c>
      <c r="G66" s="15">
        <v>110</v>
      </c>
      <c r="H66" s="15">
        <v>110</v>
      </c>
      <c r="I66" s="106">
        <f t="shared" si="0"/>
        <v>91.66666666666666</v>
      </c>
      <c r="J66" s="40"/>
      <c r="K66" s="9"/>
    </row>
    <row r="67" spans="1:11" ht="15.75">
      <c r="A67" s="43" t="s">
        <v>60</v>
      </c>
      <c r="B67" s="15">
        <v>50</v>
      </c>
      <c r="C67" s="15">
        <v>70</v>
      </c>
      <c r="D67" s="15">
        <f t="shared" si="1"/>
        <v>70</v>
      </c>
      <c r="E67" s="15">
        <v>22</v>
      </c>
      <c r="F67" s="15">
        <v>42</v>
      </c>
      <c r="G67" s="15">
        <v>50</v>
      </c>
      <c r="H67" s="15">
        <v>67</v>
      </c>
      <c r="I67" s="106">
        <f t="shared" si="0"/>
        <v>95.71428571428572</v>
      </c>
      <c r="J67" s="40"/>
      <c r="K67" s="9"/>
    </row>
    <row r="68" spans="1:11" ht="15.75">
      <c r="A68" s="43" t="s">
        <v>116</v>
      </c>
      <c r="B68" s="15">
        <v>255</v>
      </c>
      <c r="C68" s="15">
        <v>905</v>
      </c>
      <c r="D68" s="15">
        <f t="shared" si="1"/>
        <v>905</v>
      </c>
      <c r="E68" s="15">
        <v>235</v>
      </c>
      <c r="F68" s="15">
        <v>235</v>
      </c>
      <c r="G68" s="15">
        <v>235</v>
      </c>
      <c r="H68" s="15">
        <v>235</v>
      </c>
      <c r="I68" s="106">
        <f t="shared" si="0"/>
        <v>25.96685082872928</v>
      </c>
      <c r="J68" s="40"/>
      <c r="K68" s="9"/>
    </row>
    <row r="69" spans="1:11" ht="15.75">
      <c r="A69" s="43" t="s">
        <v>155</v>
      </c>
      <c r="B69" s="15">
        <v>1000</v>
      </c>
      <c r="C69" s="15"/>
      <c r="D69" s="15">
        <f t="shared" si="1"/>
        <v>1000</v>
      </c>
      <c r="E69" s="15">
        <v>0</v>
      </c>
      <c r="F69" s="15">
        <v>0</v>
      </c>
      <c r="G69" s="15">
        <v>867</v>
      </c>
      <c r="H69" s="15">
        <v>993</v>
      </c>
      <c r="I69" s="106">
        <f t="shared" si="0"/>
        <v>99.3</v>
      </c>
      <c r="J69" s="40"/>
      <c r="K69" s="9"/>
    </row>
    <row r="70" spans="1:11" ht="15.75">
      <c r="A70" s="43" t="s">
        <v>213</v>
      </c>
      <c r="B70" s="15">
        <v>1627</v>
      </c>
      <c r="C70" s="15">
        <v>570</v>
      </c>
      <c r="D70" s="15">
        <f t="shared" si="1"/>
        <v>570</v>
      </c>
      <c r="E70" s="15">
        <v>0</v>
      </c>
      <c r="F70" s="15">
        <v>0</v>
      </c>
      <c r="G70" s="15">
        <v>570</v>
      </c>
      <c r="H70" s="15">
        <v>570</v>
      </c>
      <c r="I70" s="106">
        <f t="shared" si="0"/>
        <v>100</v>
      </c>
      <c r="J70" s="40"/>
      <c r="K70" s="9"/>
    </row>
    <row r="71" spans="1:11" ht="15.75">
      <c r="A71" s="43" t="s">
        <v>275</v>
      </c>
      <c r="B71" s="15"/>
      <c r="C71" s="15">
        <v>0</v>
      </c>
      <c r="D71" s="15"/>
      <c r="E71" s="15">
        <v>0</v>
      </c>
      <c r="F71" s="15">
        <v>121</v>
      </c>
      <c r="G71" s="15">
        <v>121</v>
      </c>
      <c r="H71" s="15">
        <v>0</v>
      </c>
      <c r="I71" s="106"/>
      <c r="J71" s="40"/>
      <c r="K71" s="9"/>
    </row>
    <row r="72" spans="1:11" ht="15.75">
      <c r="A72" s="186" t="s">
        <v>276</v>
      </c>
      <c r="B72" s="195"/>
      <c r="C72" s="195">
        <v>439</v>
      </c>
      <c r="D72" s="195">
        <f t="shared" si="1"/>
        <v>439</v>
      </c>
      <c r="E72" s="195">
        <v>0</v>
      </c>
      <c r="F72" s="195">
        <v>0</v>
      </c>
      <c r="G72" s="195">
        <v>235</v>
      </c>
      <c r="H72" s="195">
        <v>433</v>
      </c>
      <c r="I72" s="196">
        <f aca="true" t="shared" si="2" ref="I72:I130">H72/D72*100</f>
        <v>98.63325740318906</v>
      </c>
      <c r="J72" s="40"/>
      <c r="K72" s="9"/>
    </row>
    <row r="73" spans="1:11" ht="15.75">
      <c r="A73" s="43" t="s">
        <v>346</v>
      </c>
      <c r="B73" s="15"/>
      <c r="C73" s="15">
        <v>221</v>
      </c>
      <c r="D73" s="15">
        <f t="shared" si="1"/>
        <v>221</v>
      </c>
      <c r="E73" s="15">
        <v>0</v>
      </c>
      <c r="F73" s="15">
        <v>0</v>
      </c>
      <c r="G73" s="15">
        <v>0</v>
      </c>
      <c r="H73" s="15">
        <v>254</v>
      </c>
      <c r="I73" s="106">
        <f t="shared" si="2"/>
        <v>114.93212669683257</v>
      </c>
      <c r="J73" s="40"/>
      <c r="K73" s="9"/>
    </row>
    <row r="74" spans="1:11" ht="15.75">
      <c r="A74" s="43" t="s">
        <v>344</v>
      </c>
      <c r="B74" s="15"/>
      <c r="C74" s="15">
        <v>149.5</v>
      </c>
      <c r="D74" s="15">
        <f aca="true" t="shared" si="3" ref="D74:D135">IF(C74&gt;0,C74,B74)</f>
        <v>149.5</v>
      </c>
      <c r="E74" s="15">
        <v>0</v>
      </c>
      <c r="F74" s="15">
        <v>0</v>
      </c>
      <c r="G74" s="15">
        <v>0</v>
      </c>
      <c r="H74" s="15">
        <v>149.5</v>
      </c>
      <c r="I74" s="106">
        <f t="shared" si="2"/>
        <v>100</v>
      </c>
      <c r="J74" s="40"/>
      <c r="K74" s="9"/>
    </row>
    <row r="75" spans="1:11" ht="15.75">
      <c r="A75" s="43" t="s">
        <v>349</v>
      </c>
      <c r="B75" s="15"/>
      <c r="C75" s="15">
        <v>20</v>
      </c>
      <c r="D75" s="15">
        <f t="shared" si="3"/>
        <v>20</v>
      </c>
      <c r="E75" s="15">
        <v>0</v>
      </c>
      <c r="F75" s="15">
        <v>0</v>
      </c>
      <c r="G75" s="15">
        <v>0</v>
      </c>
      <c r="H75" s="15">
        <v>20</v>
      </c>
      <c r="I75" s="106">
        <f t="shared" si="2"/>
        <v>100</v>
      </c>
      <c r="J75" s="40"/>
      <c r="K75" s="9"/>
    </row>
    <row r="76" spans="1:11" ht="15.75">
      <c r="A76" s="44" t="s">
        <v>348</v>
      </c>
      <c r="B76" s="16"/>
      <c r="C76" s="16">
        <v>137.1</v>
      </c>
      <c r="D76" s="15">
        <f t="shared" si="3"/>
        <v>137.1</v>
      </c>
      <c r="E76" s="16">
        <v>0</v>
      </c>
      <c r="F76" s="16">
        <v>0</v>
      </c>
      <c r="G76" s="16">
        <v>0</v>
      </c>
      <c r="H76" s="16">
        <v>111</v>
      </c>
      <c r="I76" s="106">
        <f t="shared" si="2"/>
        <v>80.96280087527352</v>
      </c>
      <c r="J76" s="40"/>
      <c r="K76" s="9"/>
    </row>
    <row r="77" spans="1:11" ht="15.75">
      <c r="A77" s="154" t="s">
        <v>7</v>
      </c>
      <c r="B77" s="158">
        <f>SUM(B51:B70)</f>
        <v>10515</v>
      </c>
      <c r="C77" s="158">
        <f>B52+C51+C53+B54+B57+B58+B59+B60+B61+B62+C63+B64+B65+B66+C67+C68+B69+C70+C71+C72+B56+C55+C73+C74+C75</f>
        <v>11211.5</v>
      </c>
      <c r="D77" s="15">
        <f t="shared" si="3"/>
        <v>11211.5</v>
      </c>
      <c r="E77" s="158">
        <f>SUM(E51:E76)</f>
        <v>1500</v>
      </c>
      <c r="F77" s="158">
        <f>SUM(F51:F76)</f>
        <v>3803</v>
      </c>
      <c r="G77" s="158">
        <f>SUM(G51:G76)</f>
        <v>7496</v>
      </c>
      <c r="H77" s="158">
        <f>SUM(H51:H76)</f>
        <v>10074.5</v>
      </c>
      <c r="I77" s="170">
        <f t="shared" si="2"/>
        <v>89.8586273023235</v>
      </c>
      <c r="J77" s="40"/>
      <c r="K77" s="9"/>
    </row>
    <row r="78" spans="1:11" ht="6" customHeight="1">
      <c r="A78" s="133"/>
      <c r="B78" s="159"/>
      <c r="C78" s="160"/>
      <c r="D78" s="15"/>
      <c r="E78" s="160"/>
      <c r="F78" s="160"/>
      <c r="G78" s="160"/>
      <c r="H78" s="160"/>
      <c r="I78" s="106"/>
      <c r="J78" s="40"/>
      <c r="K78" s="9"/>
    </row>
    <row r="79" spans="1:11" ht="6" customHeight="1">
      <c r="A79" s="47"/>
      <c r="B79" s="12"/>
      <c r="C79" s="56"/>
      <c r="D79" s="15"/>
      <c r="E79" s="56"/>
      <c r="F79" s="56"/>
      <c r="G79" s="56"/>
      <c r="H79" s="56"/>
      <c r="I79" s="106"/>
      <c r="J79" s="40"/>
      <c r="K79" s="9"/>
    </row>
    <row r="80" spans="1:11" ht="15.75">
      <c r="A80" s="45" t="s">
        <v>190</v>
      </c>
      <c r="B80" s="12"/>
      <c r="C80" s="40"/>
      <c r="D80" s="15"/>
      <c r="E80" s="40"/>
      <c r="F80" s="40"/>
      <c r="G80" s="40"/>
      <c r="H80" s="40"/>
      <c r="I80" s="106"/>
      <c r="J80" s="40"/>
      <c r="K80" s="9"/>
    </row>
    <row r="81" spans="1:11" ht="15.75">
      <c r="A81" s="43" t="s">
        <v>233</v>
      </c>
      <c r="B81" s="15">
        <v>200</v>
      </c>
      <c r="C81" s="15"/>
      <c r="D81" s="15">
        <f t="shared" si="3"/>
        <v>200</v>
      </c>
      <c r="E81" s="15">
        <v>4</v>
      </c>
      <c r="F81" s="15">
        <v>25</v>
      </c>
      <c r="G81" s="15">
        <v>25</v>
      </c>
      <c r="H81" s="15">
        <v>57</v>
      </c>
      <c r="I81" s="106">
        <f t="shared" si="2"/>
        <v>28.499999999999996</v>
      </c>
      <c r="J81" s="40"/>
      <c r="K81" s="9"/>
    </row>
    <row r="82" spans="1:11" ht="15" customHeight="1">
      <c r="A82" s="44" t="s">
        <v>100</v>
      </c>
      <c r="B82" s="15">
        <v>208</v>
      </c>
      <c r="C82" s="15"/>
      <c r="D82" s="15">
        <f t="shared" si="3"/>
        <v>208</v>
      </c>
      <c r="E82" s="15">
        <v>52</v>
      </c>
      <c r="F82" s="15">
        <v>104</v>
      </c>
      <c r="G82" s="15">
        <v>156</v>
      </c>
      <c r="H82" s="15">
        <v>208</v>
      </c>
      <c r="I82" s="106">
        <f t="shared" si="2"/>
        <v>100</v>
      </c>
      <c r="J82" s="40"/>
      <c r="K82" s="9"/>
    </row>
    <row r="83" spans="1:11" ht="15" customHeight="1">
      <c r="A83" s="43" t="s">
        <v>145</v>
      </c>
      <c r="B83" s="15">
        <v>364</v>
      </c>
      <c r="C83" s="15">
        <v>0</v>
      </c>
      <c r="D83" s="15">
        <f t="shared" si="3"/>
        <v>364</v>
      </c>
      <c r="E83" s="15">
        <v>363</v>
      </c>
      <c r="F83" s="15">
        <v>363</v>
      </c>
      <c r="G83" s="15">
        <v>0</v>
      </c>
      <c r="H83" s="132">
        <v>0</v>
      </c>
      <c r="I83" s="106">
        <f t="shared" si="2"/>
        <v>0</v>
      </c>
      <c r="J83" s="149"/>
      <c r="K83" s="9"/>
    </row>
    <row r="84" spans="1:11" ht="15" customHeight="1">
      <c r="A84" s="44" t="s">
        <v>62</v>
      </c>
      <c r="B84" s="15">
        <v>100</v>
      </c>
      <c r="C84" s="15"/>
      <c r="D84" s="15">
        <f t="shared" si="3"/>
        <v>100</v>
      </c>
      <c r="E84" s="15">
        <v>0</v>
      </c>
      <c r="F84" s="15">
        <v>0</v>
      </c>
      <c r="G84" s="15">
        <v>0</v>
      </c>
      <c r="H84" s="15">
        <v>0</v>
      </c>
      <c r="I84" s="106">
        <f t="shared" si="2"/>
        <v>0</v>
      </c>
      <c r="J84" s="40"/>
      <c r="K84" s="9"/>
    </row>
    <row r="85" spans="1:11" ht="15" customHeight="1">
      <c r="A85" s="43" t="s">
        <v>86</v>
      </c>
      <c r="B85" s="15">
        <v>200</v>
      </c>
      <c r="C85" s="15"/>
      <c r="D85" s="15">
        <f t="shared" si="3"/>
        <v>200</v>
      </c>
      <c r="E85" s="15">
        <v>0</v>
      </c>
      <c r="F85" s="15">
        <v>0</v>
      </c>
      <c r="G85" s="15">
        <v>0</v>
      </c>
      <c r="H85" s="15">
        <v>230</v>
      </c>
      <c r="I85" s="106">
        <f t="shared" si="2"/>
        <v>114.99999999999999</v>
      </c>
      <c r="J85" s="40"/>
      <c r="K85" s="9"/>
    </row>
    <row r="86" spans="1:11" ht="15" customHeight="1">
      <c r="A86" s="46" t="s">
        <v>132</v>
      </c>
      <c r="B86" s="15">
        <v>500</v>
      </c>
      <c r="C86" s="15">
        <v>1158</v>
      </c>
      <c r="D86" s="15">
        <f t="shared" si="3"/>
        <v>1158</v>
      </c>
      <c r="E86" s="15">
        <v>0</v>
      </c>
      <c r="F86" s="15">
        <v>210</v>
      </c>
      <c r="G86" s="15">
        <v>214</v>
      </c>
      <c r="H86" s="15">
        <v>1179</v>
      </c>
      <c r="I86" s="106">
        <f t="shared" si="2"/>
        <v>101.81347150259069</v>
      </c>
      <c r="J86" s="40"/>
      <c r="K86" s="9"/>
    </row>
    <row r="87" spans="1:10" s="5" customFormat="1" ht="15" customHeight="1">
      <c r="A87" s="43" t="s">
        <v>234</v>
      </c>
      <c r="B87" s="15">
        <v>1050</v>
      </c>
      <c r="C87" s="15"/>
      <c r="D87" s="15">
        <f t="shared" si="3"/>
        <v>1050</v>
      </c>
      <c r="E87" s="15">
        <v>339</v>
      </c>
      <c r="F87" s="15">
        <v>1007</v>
      </c>
      <c r="G87" s="15">
        <v>1007</v>
      </c>
      <c r="H87" s="132">
        <v>1028</v>
      </c>
      <c r="I87" s="106">
        <f t="shared" si="2"/>
        <v>97.90476190476191</v>
      </c>
      <c r="J87" s="13"/>
    </row>
    <row r="88" spans="1:10" s="5" customFormat="1" ht="15" customHeight="1">
      <c r="A88" s="43" t="s">
        <v>235</v>
      </c>
      <c r="B88" s="15">
        <v>2300</v>
      </c>
      <c r="C88" s="15">
        <v>2880</v>
      </c>
      <c r="D88" s="15">
        <f t="shared" si="3"/>
        <v>2880</v>
      </c>
      <c r="E88" s="15">
        <v>0</v>
      </c>
      <c r="F88" s="15">
        <v>2880</v>
      </c>
      <c r="G88" s="15">
        <v>2880</v>
      </c>
      <c r="H88" s="15">
        <v>2880</v>
      </c>
      <c r="I88" s="106">
        <f t="shared" si="2"/>
        <v>100</v>
      </c>
      <c r="J88" s="13"/>
    </row>
    <row r="89" spans="1:10" s="5" customFormat="1" ht="15" customHeight="1">
      <c r="A89" s="43" t="s">
        <v>131</v>
      </c>
      <c r="B89" s="15">
        <v>14650</v>
      </c>
      <c r="C89" s="15">
        <v>14740</v>
      </c>
      <c r="D89" s="15">
        <f t="shared" si="3"/>
        <v>14740</v>
      </c>
      <c r="E89" s="15">
        <v>4</v>
      </c>
      <c r="F89" s="15">
        <v>7783</v>
      </c>
      <c r="G89" s="15">
        <v>13682</v>
      </c>
      <c r="H89" s="15">
        <v>13711</v>
      </c>
      <c r="I89" s="106">
        <f t="shared" si="2"/>
        <v>93.01899592944369</v>
      </c>
      <c r="J89" s="13"/>
    </row>
    <row r="90" spans="1:13" s="3" customFormat="1" ht="15" customHeight="1">
      <c r="A90" s="43" t="s">
        <v>202</v>
      </c>
      <c r="B90" s="15">
        <v>954</v>
      </c>
      <c r="C90" s="15"/>
      <c r="D90" s="15">
        <f t="shared" si="3"/>
        <v>954</v>
      </c>
      <c r="E90" s="15">
        <v>0</v>
      </c>
      <c r="F90" s="15">
        <v>954</v>
      </c>
      <c r="G90" s="15">
        <v>954</v>
      </c>
      <c r="H90" s="15">
        <v>954</v>
      </c>
      <c r="I90" s="106">
        <f t="shared" si="2"/>
        <v>100</v>
      </c>
      <c r="J90" s="106"/>
      <c r="K90" s="129" t="s">
        <v>285</v>
      </c>
      <c r="L90" s="129"/>
      <c r="M90" s="129"/>
    </row>
    <row r="91" spans="1:11" ht="15" customHeight="1">
      <c r="A91" s="43" t="s">
        <v>124</v>
      </c>
      <c r="B91" s="15">
        <v>60</v>
      </c>
      <c r="C91" s="15">
        <v>0</v>
      </c>
      <c r="D91" s="15">
        <f t="shared" si="3"/>
        <v>60</v>
      </c>
      <c r="E91" s="15">
        <v>0</v>
      </c>
      <c r="F91" s="15">
        <v>0</v>
      </c>
      <c r="G91" s="15">
        <v>0</v>
      </c>
      <c r="H91" s="15">
        <v>0</v>
      </c>
      <c r="I91" s="106">
        <f t="shared" si="2"/>
        <v>0</v>
      </c>
      <c r="J91" s="40"/>
      <c r="K91" s="9"/>
    </row>
    <row r="92" spans="1:14" s="9" customFormat="1" ht="15" customHeight="1">
      <c r="A92" s="44" t="s">
        <v>118</v>
      </c>
      <c r="B92" s="15">
        <v>50</v>
      </c>
      <c r="C92" s="15"/>
      <c r="D92" s="15">
        <f t="shared" si="3"/>
        <v>50</v>
      </c>
      <c r="E92" s="15">
        <v>178</v>
      </c>
      <c r="F92" s="15">
        <v>1153</v>
      </c>
      <c r="G92" s="15">
        <v>1035</v>
      </c>
      <c r="H92" s="15">
        <v>1012</v>
      </c>
      <c r="I92" s="106">
        <f t="shared" si="2"/>
        <v>2023.9999999999998</v>
      </c>
      <c r="J92" s="40" t="s">
        <v>306</v>
      </c>
      <c r="K92" s="9">
        <v>21393</v>
      </c>
      <c r="L92" s="9">
        <v>271334</v>
      </c>
      <c r="M92" s="9">
        <v>12065</v>
      </c>
      <c r="N92" s="9">
        <v>1022316</v>
      </c>
    </row>
    <row r="93" spans="1:11" ht="15" customHeight="1">
      <c r="A93" s="44" t="s">
        <v>142</v>
      </c>
      <c r="B93" s="15">
        <v>110</v>
      </c>
      <c r="C93" s="15"/>
      <c r="D93" s="15">
        <f t="shared" si="3"/>
        <v>110</v>
      </c>
      <c r="E93" s="15">
        <v>0</v>
      </c>
      <c r="F93" s="15">
        <v>12</v>
      </c>
      <c r="G93" s="15">
        <v>12</v>
      </c>
      <c r="H93" s="15">
        <v>12</v>
      </c>
      <c r="I93" s="106">
        <f t="shared" si="2"/>
        <v>10.909090909090908</v>
      </c>
      <c r="J93" s="40"/>
      <c r="K93" s="9"/>
    </row>
    <row r="94" spans="1:11" ht="15" customHeight="1">
      <c r="A94" s="44" t="s">
        <v>310</v>
      </c>
      <c r="B94" s="15"/>
      <c r="C94" s="15">
        <v>303.4</v>
      </c>
      <c r="D94" s="15">
        <f t="shared" si="3"/>
        <v>303.4</v>
      </c>
      <c r="E94" s="15">
        <v>0</v>
      </c>
      <c r="F94" s="15">
        <v>0</v>
      </c>
      <c r="G94" s="15">
        <v>303.4</v>
      </c>
      <c r="H94" s="15">
        <v>303.4</v>
      </c>
      <c r="I94" s="106">
        <f t="shared" si="2"/>
        <v>100</v>
      </c>
      <c r="J94" s="40"/>
      <c r="K94" s="9"/>
    </row>
    <row r="95" spans="1:11" ht="15" customHeight="1">
      <c r="A95" s="43" t="s">
        <v>65</v>
      </c>
      <c r="B95" s="15">
        <v>35</v>
      </c>
      <c r="C95" s="15"/>
      <c r="D95" s="15">
        <f t="shared" si="3"/>
        <v>35</v>
      </c>
      <c r="E95" s="15">
        <v>1</v>
      </c>
      <c r="F95" s="15">
        <v>5</v>
      </c>
      <c r="G95" s="15">
        <v>24</v>
      </c>
      <c r="H95" s="15">
        <v>52</v>
      </c>
      <c r="I95" s="106">
        <f t="shared" si="2"/>
        <v>148.57142857142858</v>
      </c>
      <c r="J95" s="40"/>
      <c r="K95" s="9"/>
    </row>
    <row r="96" spans="1:11" ht="15" customHeight="1">
      <c r="A96" s="44" t="s">
        <v>87</v>
      </c>
      <c r="B96" s="15">
        <v>500</v>
      </c>
      <c r="C96" s="15">
        <v>650</v>
      </c>
      <c r="D96" s="15">
        <f t="shared" si="3"/>
        <v>650</v>
      </c>
      <c r="E96" s="15">
        <v>82</v>
      </c>
      <c r="F96" s="15">
        <v>396</v>
      </c>
      <c r="G96" s="15">
        <v>417</v>
      </c>
      <c r="H96" s="15">
        <v>529</v>
      </c>
      <c r="I96" s="106">
        <f t="shared" si="2"/>
        <v>81.38461538461539</v>
      </c>
      <c r="J96" s="40"/>
      <c r="K96" s="9" t="s">
        <v>286</v>
      </c>
    </row>
    <row r="97" spans="1:20" s="9" customFormat="1" ht="15" customHeight="1">
      <c r="A97" s="44" t="s">
        <v>66</v>
      </c>
      <c r="B97" s="15">
        <v>2500</v>
      </c>
      <c r="C97" s="15">
        <v>2490</v>
      </c>
      <c r="D97" s="15">
        <f t="shared" si="3"/>
        <v>2490</v>
      </c>
      <c r="E97" s="15">
        <v>0</v>
      </c>
      <c r="F97" s="15">
        <v>267</v>
      </c>
      <c r="G97" s="15">
        <v>1762</v>
      </c>
      <c r="H97" s="15">
        <v>2359</v>
      </c>
      <c r="I97" s="106">
        <f t="shared" si="2"/>
        <v>94.73895582329317</v>
      </c>
      <c r="J97" s="40"/>
      <c r="K97" s="9">
        <v>5355</v>
      </c>
      <c r="L97" s="9">
        <v>17820</v>
      </c>
      <c r="M97" s="9">
        <v>307020</v>
      </c>
      <c r="N97" s="9">
        <v>1425010</v>
      </c>
      <c r="O97" s="9">
        <v>7140</v>
      </c>
      <c r="P97" s="165">
        <v>777466</v>
      </c>
      <c r="Q97" s="165">
        <v>51</v>
      </c>
      <c r="R97" s="165"/>
      <c r="S97" s="165">
        <v>592620</v>
      </c>
      <c r="T97" s="165"/>
    </row>
    <row r="98" spans="1:12" ht="15" customHeight="1">
      <c r="A98" s="44" t="s">
        <v>67</v>
      </c>
      <c r="B98" s="15">
        <v>4500</v>
      </c>
      <c r="C98" s="15"/>
      <c r="D98" s="15">
        <f t="shared" si="3"/>
        <v>4500</v>
      </c>
      <c r="E98" s="15">
        <v>0</v>
      </c>
      <c r="F98" s="15">
        <v>14</v>
      </c>
      <c r="G98" s="15">
        <v>2223</v>
      </c>
      <c r="H98" s="15">
        <v>3151</v>
      </c>
      <c r="I98" s="106">
        <f t="shared" si="2"/>
        <v>70.02222222222223</v>
      </c>
      <c r="J98" s="40"/>
      <c r="K98" s="127" t="s">
        <v>282</v>
      </c>
      <c r="L98" s="127"/>
    </row>
    <row r="99" spans="1:11" ht="15" customHeight="1">
      <c r="A99" s="44" t="s">
        <v>144</v>
      </c>
      <c r="B99" s="15">
        <v>930</v>
      </c>
      <c r="C99" s="15">
        <v>954</v>
      </c>
      <c r="D99" s="15">
        <f t="shared" si="3"/>
        <v>954</v>
      </c>
      <c r="E99" s="15">
        <v>464</v>
      </c>
      <c r="F99" s="15">
        <v>464</v>
      </c>
      <c r="G99" s="15">
        <v>952</v>
      </c>
      <c r="H99" s="15">
        <v>953</v>
      </c>
      <c r="I99" s="106">
        <f t="shared" si="2"/>
        <v>99.895178197065</v>
      </c>
      <c r="J99" s="40"/>
      <c r="K99" s="9"/>
    </row>
    <row r="100" spans="1:11" ht="15" customHeight="1">
      <c r="A100" s="44" t="s">
        <v>68</v>
      </c>
      <c r="B100" s="15">
        <v>200</v>
      </c>
      <c r="C100" s="15"/>
      <c r="D100" s="15">
        <f t="shared" si="3"/>
        <v>200</v>
      </c>
      <c r="E100" s="15">
        <v>30</v>
      </c>
      <c r="F100" s="15">
        <v>79</v>
      </c>
      <c r="G100" s="15">
        <v>156</v>
      </c>
      <c r="H100" s="15">
        <v>221</v>
      </c>
      <c r="I100" s="106">
        <f t="shared" si="2"/>
        <v>110.5</v>
      </c>
      <c r="J100" s="40"/>
      <c r="K100" s="9"/>
    </row>
    <row r="101" spans="1:12" ht="15" customHeight="1">
      <c r="A101" s="44" t="s">
        <v>69</v>
      </c>
      <c r="B101" s="15">
        <v>300</v>
      </c>
      <c r="C101" s="15"/>
      <c r="D101" s="15">
        <f t="shared" si="3"/>
        <v>300</v>
      </c>
      <c r="E101" s="15">
        <v>53</v>
      </c>
      <c r="F101" s="15">
        <v>54</v>
      </c>
      <c r="G101" s="15">
        <v>60</v>
      </c>
      <c r="H101" s="15">
        <v>60</v>
      </c>
      <c r="I101" s="106">
        <f t="shared" si="2"/>
        <v>20</v>
      </c>
      <c r="J101" s="40"/>
      <c r="K101" s="9">
        <v>11900</v>
      </c>
      <c r="L101" s="140"/>
    </row>
    <row r="102" spans="1:11" ht="15" customHeight="1">
      <c r="A102" s="44" t="s">
        <v>70</v>
      </c>
      <c r="B102" s="15">
        <v>200</v>
      </c>
      <c r="C102" s="15">
        <v>500</v>
      </c>
      <c r="D102" s="15">
        <f t="shared" si="3"/>
        <v>500</v>
      </c>
      <c r="E102" s="15">
        <v>0</v>
      </c>
      <c r="F102" s="15">
        <v>70</v>
      </c>
      <c r="G102" s="15">
        <v>123</v>
      </c>
      <c r="H102" s="132">
        <v>253</v>
      </c>
      <c r="I102" s="106">
        <f t="shared" si="2"/>
        <v>50.6</v>
      </c>
      <c r="J102" s="40"/>
      <c r="K102" s="9"/>
    </row>
    <row r="103" spans="1:12" ht="15" customHeight="1">
      <c r="A103" s="43" t="s">
        <v>143</v>
      </c>
      <c r="B103" s="15">
        <v>250</v>
      </c>
      <c r="C103" s="15"/>
      <c r="D103" s="15">
        <f t="shared" si="3"/>
        <v>250</v>
      </c>
      <c r="E103" s="15">
        <v>0</v>
      </c>
      <c r="F103" s="15">
        <v>0</v>
      </c>
      <c r="G103" s="15">
        <v>50</v>
      </c>
      <c r="H103" s="15">
        <v>50</v>
      </c>
      <c r="I103" s="106">
        <f t="shared" si="2"/>
        <v>20</v>
      </c>
      <c r="J103" s="40"/>
      <c r="K103" s="9">
        <v>32</v>
      </c>
      <c r="L103" s="1">
        <v>50</v>
      </c>
    </row>
    <row r="104" spans="1:11" ht="15" customHeight="1">
      <c r="A104" s="43" t="s">
        <v>63</v>
      </c>
      <c r="B104" s="15">
        <v>340</v>
      </c>
      <c r="C104" s="15"/>
      <c r="D104" s="15">
        <f t="shared" si="3"/>
        <v>340</v>
      </c>
      <c r="E104" s="15">
        <v>96</v>
      </c>
      <c r="F104" s="15">
        <v>184</v>
      </c>
      <c r="G104" s="15">
        <v>264</v>
      </c>
      <c r="H104" s="15">
        <v>339</v>
      </c>
      <c r="I104" s="106">
        <f t="shared" si="2"/>
        <v>99.70588235294117</v>
      </c>
      <c r="J104" s="40"/>
      <c r="K104" s="9"/>
    </row>
    <row r="105" spans="1:11" ht="15" customHeight="1">
      <c r="A105" s="46" t="s">
        <v>64</v>
      </c>
      <c r="B105" s="15">
        <v>450</v>
      </c>
      <c r="C105" s="15"/>
      <c r="D105" s="15">
        <f t="shared" si="3"/>
        <v>450</v>
      </c>
      <c r="E105" s="15">
        <f>29.6+27.2+30.6</f>
        <v>87.4</v>
      </c>
      <c r="F105" s="15">
        <v>172</v>
      </c>
      <c r="G105" s="15">
        <v>265</v>
      </c>
      <c r="H105" s="15">
        <v>368</v>
      </c>
      <c r="I105" s="106">
        <f t="shared" si="2"/>
        <v>81.77777777777779</v>
      </c>
      <c r="J105" s="40"/>
      <c r="K105" s="9"/>
    </row>
    <row r="106" spans="1:11" ht="15" customHeight="1">
      <c r="A106" s="46" t="s">
        <v>201</v>
      </c>
      <c r="B106" s="15">
        <v>34.3</v>
      </c>
      <c r="C106" s="15"/>
      <c r="D106" s="15">
        <f t="shared" si="3"/>
        <v>34.3</v>
      </c>
      <c r="E106" s="15">
        <v>0</v>
      </c>
      <c r="F106" s="15">
        <v>0</v>
      </c>
      <c r="G106" s="15">
        <v>0</v>
      </c>
      <c r="H106" s="15">
        <v>34</v>
      </c>
      <c r="I106" s="106">
        <f t="shared" si="2"/>
        <v>99.12536443148689</v>
      </c>
      <c r="J106" s="40"/>
      <c r="K106" s="9"/>
    </row>
    <row r="107" spans="1:11" ht="15" customHeight="1">
      <c r="A107" s="46" t="s">
        <v>300</v>
      </c>
      <c r="B107" s="15"/>
      <c r="C107" s="15">
        <v>1000</v>
      </c>
      <c r="D107" s="15">
        <f t="shared" si="3"/>
        <v>1000</v>
      </c>
      <c r="E107" s="15">
        <v>0</v>
      </c>
      <c r="F107" s="15">
        <v>0</v>
      </c>
      <c r="G107" s="15">
        <v>341</v>
      </c>
      <c r="H107" s="15">
        <v>1000</v>
      </c>
      <c r="I107" s="106">
        <f t="shared" si="2"/>
        <v>100</v>
      </c>
      <c r="J107" s="40"/>
      <c r="K107" s="9"/>
    </row>
    <row r="108" spans="1:11" ht="15" customHeight="1">
      <c r="A108" s="197" t="s">
        <v>303</v>
      </c>
      <c r="B108" s="195"/>
      <c r="C108" s="195">
        <v>10</v>
      </c>
      <c r="D108" s="195">
        <f t="shared" si="3"/>
        <v>10</v>
      </c>
      <c r="E108" s="195">
        <v>0</v>
      </c>
      <c r="F108" s="195">
        <v>0</v>
      </c>
      <c r="G108" s="195">
        <v>10</v>
      </c>
      <c r="H108" s="195">
        <v>10</v>
      </c>
      <c r="I108" s="196">
        <f t="shared" si="2"/>
        <v>100</v>
      </c>
      <c r="J108" s="149"/>
      <c r="K108" s="9"/>
    </row>
    <row r="109" spans="1:11" ht="15" customHeight="1">
      <c r="A109" s="200" t="s">
        <v>304</v>
      </c>
      <c r="B109" s="15"/>
      <c r="C109" s="15">
        <v>25</v>
      </c>
      <c r="D109" s="15">
        <f t="shared" si="3"/>
        <v>25</v>
      </c>
      <c r="E109" s="15">
        <v>0</v>
      </c>
      <c r="F109" s="15">
        <v>0</v>
      </c>
      <c r="G109" s="15">
        <v>20</v>
      </c>
      <c r="H109" s="15">
        <v>20</v>
      </c>
      <c r="I109" s="201">
        <f t="shared" si="2"/>
        <v>80</v>
      </c>
      <c r="J109" s="40"/>
      <c r="K109" s="9"/>
    </row>
    <row r="110" spans="1:11" ht="15" customHeight="1">
      <c r="A110" s="46" t="s">
        <v>327</v>
      </c>
      <c r="B110" s="15"/>
      <c r="C110" s="15">
        <v>305</v>
      </c>
      <c r="D110" s="15">
        <f t="shared" si="3"/>
        <v>305</v>
      </c>
      <c r="E110" s="15">
        <v>0</v>
      </c>
      <c r="F110" s="15">
        <v>0</v>
      </c>
      <c r="G110" s="15">
        <v>0</v>
      </c>
      <c r="H110" s="15">
        <v>1549</v>
      </c>
      <c r="I110" s="106">
        <f t="shared" si="2"/>
        <v>507.8688524590164</v>
      </c>
      <c r="J110" s="40"/>
      <c r="K110" s="9"/>
    </row>
    <row r="111" spans="1:11" ht="15" customHeight="1">
      <c r="A111" s="46" t="s">
        <v>329</v>
      </c>
      <c r="B111" s="15"/>
      <c r="C111" s="15">
        <v>60</v>
      </c>
      <c r="D111" s="15">
        <f t="shared" si="3"/>
        <v>60</v>
      </c>
      <c r="E111" s="15">
        <v>0</v>
      </c>
      <c r="F111" s="15">
        <v>0</v>
      </c>
      <c r="G111" s="15">
        <v>0</v>
      </c>
      <c r="H111" s="15">
        <v>77</v>
      </c>
      <c r="I111" s="106">
        <f t="shared" si="2"/>
        <v>128.33333333333334</v>
      </c>
      <c r="J111" s="40"/>
      <c r="K111" s="9"/>
    </row>
    <row r="112" spans="1:11" ht="15" customHeight="1">
      <c r="A112" s="72" t="s">
        <v>7</v>
      </c>
      <c r="B112" s="73">
        <f>SUM(B81:B106)</f>
        <v>30985.3</v>
      </c>
      <c r="C112" s="73">
        <f>B81+B82+C83+B84+B85+B87+C88+C89+B90+C91+B92+B93+B95+B98+C99+B100+B101+B103+B104+B105+B106+C86+C96+C102+C107+C94+C109+C110+C111+C97+C108</f>
        <v>34056.7</v>
      </c>
      <c r="D112" s="15">
        <f t="shared" si="3"/>
        <v>34056.7</v>
      </c>
      <c r="E112" s="73">
        <f>SUM(E81:E106)</f>
        <v>1753.4</v>
      </c>
      <c r="F112" s="73">
        <f>SUM(F81:F106)</f>
        <v>16196</v>
      </c>
      <c r="G112" s="73">
        <f>SUM(G81:G109)</f>
        <v>26935.4</v>
      </c>
      <c r="H112" s="73">
        <f>SUM(H81:H111)</f>
        <v>32599.4</v>
      </c>
      <c r="I112" s="170">
        <f t="shared" si="2"/>
        <v>95.72095945878493</v>
      </c>
      <c r="J112" s="40"/>
      <c r="K112" s="9"/>
    </row>
    <row r="113" spans="1:11" ht="6" customHeight="1">
      <c r="A113" s="133"/>
      <c r="B113" s="12"/>
      <c r="C113" s="56"/>
      <c r="D113" s="15"/>
      <c r="E113" s="56"/>
      <c r="F113" s="56"/>
      <c r="G113" s="56"/>
      <c r="H113" s="56"/>
      <c r="I113" s="106"/>
      <c r="J113" s="40"/>
      <c r="K113" s="9"/>
    </row>
    <row r="114" spans="1:11" ht="15" customHeight="1">
      <c r="A114" s="116" t="s">
        <v>191</v>
      </c>
      <c r="B114" s="12"/>
      <c r="C114" s="40"/>
      <c r="D114" s="15"/>
      <c r="E114" s="40"/>
      <c r="F114" s="40"/>
      <c r="G114" s="40"/>
      <c r="H114" s="40"/>
      <c r="I114" s="106"/>
      <c r="J114" s="40"/>
      <c r="K114" s="9"/>
    </row>
    <row r="115" spans="1:11" ht="15.75">
      <c r="A115" s="44" t="s">
        <v>71</v>
      </c>
      <c r="B115" s="15">
        <v>70</v>
      </c>
      <c r="C115" s="15">
        <v>59.2</v>
      </c>
      <c r="D115" s="15">
        <f t="shared" si="3"/>
        <v>59.2</v>
      </c>
      <c r="E115" s="15">
        <v>0</v>
      </c>
      <c r="F115" s="15">
        <v>0</v>
      </c>
      <c r="G115" s="15">
        <v>0</v>
      </c>
      <c r="H115" s="15">
        <v>46</v>
      </c>
      <c r="I115" s="106">
        <f t="shared" si="2"/>
        <v>77.7027027027027</v>
      </c>
      <c r="J115" s="40"/>
      <c r="K115" s="9"/>
    </row>
    <row r="116" spans="1:11" s="3" customFormat="1" ht="15.75">
      <c r="A116" s="44" t="s">
        <v>72</v>
      </c>
      <c r="B116" s="15">
        <v>55</v>
      </c>
      <c r="C116" s="15"/>
      <c r="D116" s="15">
        <f t="shared" si="3"/>
        <v>55</v>
      </c>
      <c r="E116" s="15">
        <v>0</v>
      </c>
      <c r="F116" s="15">
        <v>0</v>
      </c>
      <c r="G116" s="15">
        <v>0</v>
      </c>
      <c r="H116" s="15">
        <v>0</v>
      </c>
      <c r="I116" s="106">
        <f t="shared" si="2"/>
        <v>0</v>
      </c>
      <c r="J116" s="56"/>
      <c r="K116" s="10"/>
    </row>
    <row r="117" spans="1:11" ht="15" customHeight="1">
      <c r="A117" s="44" t="s">
        <v>95</v>
      </c>
      <c r="B117" s="15">
        <v>3240</v>
      </c>
      <c r="C117" s="15"/>
      <c r="D117" s="15">
        <f t="shared" si="3"/>
        <v>3240</v>
      </c>
      <c r="E117" s="15">
        <v>0</v>
      </c>
      <c r="F117" s="15">
        <v>0</v>
      </c>
      <c r="G117" s="15">
        <v>0</v>
      </c>
      <c r="H117" s="15">
        <v>851</v>
      </c>
      <c r="I117" s="106">
        <f t="shared" si="2"/>
        <v>26.265432098765434</v>
      </c>
      <c r="J117" s="40"/>
      <c r="K117" s="9"/>
    </row>
    <row r="118" spans="1:11" ht="15" customHeight="1">
      <c r="A118" s="44" t="s">
        <v>101</v>
      </c>
      <c r="B118" s="15">
        <v>6480</v>
      </c>
      <c r="C118" s="15"/>
      <c r="D118" s="15">
        <f t="shared" si="3"/>
        <v>6480</v>
      </c>
      <c r="E118" s="15">
        <v>0</v>
      </c>
      <c r="F118" s="15">
        <v>0</v>
      </c>
      <c r="G118" s="15">
        <v>0</v>
      </c>
      <c r="H118" s="15">
        <v>1701</v>
      </c>
      <c r="I118" s="106">
        <f t="shared" si="2"/>
        <v>26.25</v>
      </c>
      <c r="J118" s="40"/>
      <c r="K118" s="9"/>
    </row>
    <row r="119" spans="1:11" ht="15" customHeight="1">
      <c r="A119" s="44" t="s">
        <v>102</v>
      </c>
      <c r="B119" s="15">
        <v>1071</v>
      </c>
      <c r="C119" s="15">
        <v>0</v>
      </c>
      <c r="D119" s="15">
        <f t="shared" si="3"/>
        <v>1071</v>
      </c>
      <c r="E119" s="15">
        <v>0</v>
      </c>
      <c r="F119" s="15">
        <v>0</v>
      </c>
      <c r="G119" s="15">
        <v>0</v>
      </c>
      <c r="H119" s="15">
        <v>0</v>
      </c>
      <c r="I119" s="106">
        <f t="shared" si="2"/>
        <v>0</v>
      </c>
      <c r="J119" s="40"/>
      <c r="K119" s="9"/>
    </row>
    <row r="120" spans="1:11" ht="15" customHeight="1">
      <c r="A120" s="44" t="s">
        <v>103</v>
      </c>
      <c r="B120" s="15">
        <v>1071</v>
      </c>
      <c r="C120" s="15">
        <v>0</v>
      </c>
      <c r="D120" s="15">
        <f t="shared" si="3"/>
        <v>1071</v>
      </c>
      <c r="E120" s="15">
        <v>0</v>
      </c>
      <c r="F120" s="15">
        <v>0</v>
      </c>
      <c r="G120" s="15">
        <v>0</v>
      </c>
      <c r="H120" s="15">
        <v>0</v>
      </c>
      <c r="I120" s="106">
        <f t="shared" si="2"/>
        <v>0</v>
      </c>
      <c r="J120" s="40"/>
      <c r="K120" s="9"/>
    </row>
    <row r="121" spans="1:11" ht="15" customHeight="1">
      <c r="A121" s="44" t="s">
        <v>104</v>
      </c>
      <c r="B121" s="15">
        <v>48606</v>
      </c>
      <c r="C121" s="15"/>
      <c r="D121" s="15">
        <f t="shared" si="3"/>
        <v>48606</v>
      </c>
      <c r="E121" s="15">
        <v>0</v>
      </c>
      <c r="F121" s="15">
        <v>0</v>
      </c>
      <c r="G121" s="15">
        <v>0</v>
      </c>
      <c r="H121" s="15">
        <v>12762</v>
      </c>
      <c r="I121" s="106">
        <f t="shared" si="2"/>
        <v>26.256017775583263</v>
      </c>
      <c r="J121" s="40"/>
      <c r="K121" s="9"/>
    </row>
    <row r="122" spans="1:11" ht="15" customHeight="1">
      <c r="A122" s="44" t="s">
        <v>105</v>
      </c>
      <c r="B122" s="15">
        <v>12593</v>
      </c>
      <c r="C122" s="15"/>
      <c r="D122" s="15">
        <f t="shared" si="3"/>
        <v>12593</v>
      </c>
      <c r="E122" s="15">
        <v>138</v>
      </c>
      <c r="F122" s="15">
        <v>479</v>
      </c>
      <c r="G122" s="15">
        <v>6677</v>
      </c>
      <c r="H122" s="15">
        <v>2586</v>
      </c>
      <c r="I122" s="106">
        <f t="shared" si="2"/>
        <v>20.535217978241878</v>
      </c>
      <c r="J122" s="40">
        <v>6473</v>
      </c>
      <c r="K122" s="9"/>
    </row>
    <row r="123" spans="1:11" ht="15" customHeight="1">
      <c r="A123" s="44" t="s">
        <v>106</v>
      </c>
      <c r="B123" s="15">
        <v>3000</v>
      </c>
      <c r="C123" s="15"/>
      <c r="D123" s="15">
        <f t="shared" si="3"/>
        <v>3000</v>
      </c>
      <c r="E123" s="15">
        <v>0</v>
      </c>
      <c r="F123" s="15">
        <v>0</v>
      </c>
      <c r="G123" s="15">
        <v>0</v>
      </c>
      <c r="H123" s="15">
        <v>0</v>
      </c>
      <c r="I123" s="106">
        <f t="shared" si="2"/>
        <v>0</v>
      </c>
      <c r="J123" s="40"/>
      <c r="K123" s="9"/>
    </row>
    <row r="124" spans="1:11" s="3" customFormat="1" ht="15" customHeight="1">
      <c r="A124" s="44" t="s">
        <v>134</v>
      </c>
      <c r="B124" s="15">
        <v>50</v>
      </c>
      <c r="C124" s="15"/>
      <c r="D124" s="15">
        <f t="shared" si="3"/>
        <v>50</v>
      </c>
      <c r="E124" s="15">
        <v>0</v>
      </c>
      <c r="F124" s="15">
        <v>0</v>
      </c>
      <c r="G124" s="15">
        <v>0</v>
      </c>
      <c r="H124" s="15">
        <v>1</v>
      </c>
      <c r="I124" s="106">
        <f t="shared" si="2"/>
        <v>2</v>
      </c>
      <c r="J124" s="56"/>
      <c r="K124" s="10"/>
    </row>
    <row r="125" spans="1:18" ht="15" customHeight="1">
      <c r="A125" s="44" t="s">
        <v>152</v>
      </c>
      <c r="B125" s="15">
        <v>85</v>
      </c>
      <c r="C125" s="15">
        <v>151</v>
      </c>
      <c r="D125" s="15">
        <f t="shared" si="3"/>
        <v>151</v>
      </c>
      <c r="E125" s="15">
        <v>8</v>
      </c>
      <c r="F125" s="15">
        <v>42</v>
      </c>
      <c r="G125" s="15">
        <v>48</v>
      </c>
      <c r="H125" s="15">
        <v>120</v>
      </c>
      <c r="I125" s="106">
        <f t="shared" si="2"/>
        <v>79.47019867549669</v>
      </c>
      <c r="J125" s="40">
        <v>499</v>
      </c>
      <c r="K125" s="9">
        <v>12000</v>
      </c>
      <c r="L125" s="1">
        <v>6307</v>
      </c>
      <c r="M125" s="1">
        <v>8090</v>
      </c>
      <c r="N125" s="1">
        <v>500</v>
      </c>
      <c r="O125" s="1">
        <v>85386</v>
      </c>
      <c r="P125" s="1">
        <v>482</v>
      </c>
      <c r="Q125" s="1">
        <v>1000</v>
      </c>
      <c r="R125" s="1">
        <v>6075</v>
      </c>
    </row>
    <row r="126" spans="1:11" ht="15" customHeight="1">
      <c r="A126" s="44" t="s">
        <v>107</v>
      </c>
      <c r="B126" s="15">
        <v>55</v>
      </c>
      <c r="C126" s="15"/>
      <c r="D126" s="15">
        <f t="shared" si="3"/>
        <v>55</v>
      </c>
      <c r="E126" s="15">
        <v>0</v>
      </c>
      <c r="F126" s="15">
        <v>55</v>
      </c>
      <c r="G126" s="15">
        <v>54</v>
      </c>
      <c r="H126" s="15">
        <v>54</v>
      </c>
      <c r="I126" s="106">
        <f t="shared" si="2"/>
        <v>98.18181818181819</v>
      </c>
      <c r="J126" s="40"/>
      <c r="K126" s="9"/>
    </row>
    <row r="127" spans="1:11" ht="15" customHeight="1">
      <c r="A127" s="44" t="s">
        <v>133</v>
      </c>
      <c r="B127" s="15">
        <v>100</v>
      </c>
      <c r="C127" s="15"/>
      <c r="D127" s="15">
        <f t="shared" si="3"/>
        <v>100</v>
      </c>
      <c r="E127" s="15">
        <v>0</v>
      </c>
      <c r="F127" s="15">
        <v>0</v>
      </c>
      <c r="G127" s="15">
        <v>0</v>
      </c>
      <c r="H127" s="15">
        <v>0</v>
      </c>
      <c r="I127" s="106">
        <f t="shared" si="2"/>
        <v>0</v>
      </c>
      <c r="J127" s="40"/>
      <c r="K127" s="9"/>
    </row>
    <row r="128" spans="1:11" ht="15" customHeight="1">
      <c r="A128" s="44" t="s">
        <v>325</v>
      </c>
      <c r="B128" s="15"/>
      <c r="C128" s="15">
        <v>108.6</v>
      </c>
      <c r="D128" s="15">
        <f t="shared" si="3"/>
        <v>108.6</v>
      </c>
      <c r="E128" s="15">
        <v>0</v>
      </c>
      <c r="F128" s="15">
        <v>0</v>
      </c>
      <c r="G128" s="15">
        <v>0</v>
      </c>
      <c r="H128" s="15">
        <v>108.6</v>
      </c>
      <c r="I128" s="106">
        <f t="shared" si="2"/>
        <v>100</v>
      </c>
      <c r="J128" s="40">
        <v>97.8</v>
      </c>
      <c r="K128" s="9"/>
    </row>
    <row r="129" spans="1:11" ht="15" customHeight="1">
      <c r="A129" s="44" t="s">
        <v>330</v>
      </c>
      <c r="B129" s="15"/>
      <c r="C129" s="15">
        <v>18.6</v>
      </c>
      <c r="D129" s="15">
        <f t="shared" si="3"/>
        <v>18.6</v>
      </c>
      <c r="E129" s="15">
        <v>0</v>
      </c>
      <c r="F129" s="15">
        <v>0</v>
      </c>
      <c r="G129" s="15">
        <v>0</v>
      </c>
      <c r="H129" s="15">
        <v>30</v>
      </c>
      <c r="I129" s="106">
        <f t="shared" si="2"/>
        <v>161.29032258064515</v>
      </c>
      <c r="J129" s="185"/>
      <c r="K129" s="9"/>
    </row>
    <row r="130" spans="1:11" ht="15" customHeight="1">
      <c r="A130" s="72" t="s">
        <v>7</v>
      </c>
      <c r="B130" s="73">
        <f>SUM(B115:B127)</f>
        <v>76476</v>
      </c>
      <c r="C130" s="73">
        <f>C115+B116+B117+B118+C119+C120+B121+B122+B123+B124+C125+B126+B127+C128+C129</f>
        <v>74516.40000000001</v>
      </c>
      <c r="D130" s="15">
        <f t="shared" si="3"/>
        <v>74516.40000000001</v>
      </c>
      <c r="E130" s="73">
        <f>SUM(E115:E129)</f>
        <v>146</v>
      </c>
      <c r="F130" s="73">
        <f>SUM(F115:F129)</f>
        <v>576</v>
      </c>
      <c r="G130" s="73">
        <f>SUM(G115:G129)</f>
        <v>6779</v>
      </c>
      <c r="H130" s="73">
        <f>SUM(H115:H129)</f>
        <v>18259.6</v>
      </c>
      <c r="I130" s="170">
        <f t="shared" si="2"/>
        <v>24.504136002276002</v>
      </c>
      <c r="J130" s="40"/>
      <c r="K130" s="9"/>
    </row>
    <row r="131" spans="1:11" ht="6" customHeight="1">
      <c r="A131" s="133"/>
      <c r="B131" s="12"/>
      <c r="C131" s="40"/>
      <c r="D131" s="15"/>
      <c r="E131" s="40"/>
      <c r="F131" s="40"/>
      <c r="G131" s="40"/>
      <c r="H131" s="56"/>
      <c r="I131" s="106"/>
      <c r="J131" s="40"/>
      <c r="K131" s="9"/>
    </row>
    <row r="132" spans="1:11" ht="15" customHeight="1">
      <c r="A132" s="116" t="s">
        <v>192</v>
      </c>
      <c r="B132" s="12"/>
      <c r="C132" s="40"/>
      <c r="D132" s="15"/>
      <c r="E132" s="40"/>
      <c r="F132" s="40"/>
      <c r="G132" s="40"/>
      <c r="H132" s="40"/>
      <c r="I132" s="106"/>
      <c r="J132" s="40"/>
      <c r="K132" s="9"/>
    </row>
    <row r="133" spans="1:11" ht="15" customHeight="1">
      <c r="A133" s="49" t="s">
        <v>127</v>
      </c>
      <c r="B133" s="16">
        <v>23271</v>
      </c>
      <c r="C133" s="16">
        <v>46922</v>
      </c>
      <c r="D133" s="15">
        <f t="shared" si="3"/>
        <v>46922</v>
      </c>
      <c r="E133" s="16">
        <v>8286</v>
      </c>
      <c r="F133" s="16">
        <v>19636</v>
      </c>
      <c r="G133" s="16">
        <v>32921</v>
      </c>
      <c r="H133" s="16">
        <v>45443</v>
      </c>
      <c r="I133" s="106">
        <f aca="true" t="shared" si="4" ref="I133:I191">H133/D133*100</f>
        <v>96.84796044499382</v>
      </c>
      <c r="J133" s="40"/>
      <c r="K133" s="9"/>
    </row>
    <row r="134" spans="1:11" ht="15" customHeight="1">
      <c r="A134" s="44" t="s">
        <v>128</v>
      </c>
      <c r="B134" s="16">
        <v>29958.8</v>
      </c>
      <c r="C134" s="16">
        <v>14490</v>
      </c>
      <c r="D134" s="15">
        <f t="shared" si="3"/>
        <v>14490</v>
      </c>
      <c r="E134" s="16">
        <v>5529</v>
      </c>
      <c r="F134" s="16">
        <v>9344</v>
      </c>
      <c r="G134" s="16">
        <v>12089</v>
      </c>
      <c r="H134" s="16">
        <v>14276</v>
      </c>
      <c r="I134" s="106">
        <f t="shared" si="4"/>
        <v>98.5231193926846</v>
      </c>
      <c r="J134" s="40"/>
      <c r="K134" s="9"/>
    </row>
    <row r="135" spans="1:11" ht="15" customHeight="1">
      <c r="A135" s="44" t="s">
        <v>149</v>
      </c>
      <c r="B135" s="16">
        <v>664.9</v>
      </c>
      <c r="C135" s="16"/>
      <c r="D135" s="15">
        <f t="shared" si="3"/>
        <v>664.9</v>
      </c>
      <c r="E135" s="16">
        <v>395</v>
      </c>
      <c r="F135" s="16">
        <v>395</v>
      </c>
      <c r="G135" s="16">
        <v>764</v>
      </c>
      <c r="H135" s="16">
        <v>664.9</v>
      </c>
      <c r="I135" s="106">
        <f t="shared" si="4"/>
        <v>100</v>
      </c>
      <c r="J135" s="40"/>
      <c r="K135" s="9"/>
    </row>
    <row r="136" spans="1:11" ht="15" customHeight="1">
      <c r="A136" s="44" t="s">
        <v>200</v>
      </c>
      <c r="B136" s="16">
        <v>318</v>
      </c>
      <c r="C136" s="16">
        <v>1313</v>
      </c>
      <c r="D136" s="15">
        <f aca="true" t="shared" si="5" ref="D136:D194">IF(C136&gt;0,C136,B136)</f>
        <v>1313</v>
      </c>
      <c r="E136" s="16">
        <v>188</v>
      </c>
      <c r="F136" s="16">
        <v>188</v>
      </c>
      <c r="G136" s="16">
        <v>408</v>
      </c>
      <c r="H136" s="16">
        <v>1313</v>
      </c>
      <c r="I136" s="106">
        <f t="shared" si="4"/>
        <v>100</v>
      </c>
      <c r="J136" s="40"/>
      <c r="K136" s="9"/>
    </row>
    <row r="137" spans="1:11" ht="15" customHeight="1">
      <c r="A137" s="44" t="s">
        <v>73</v>
      </c>
      <c r="B137" s="16">
        <v>4663</v>
      </c>
      <c r="C137" s="16"/>
      <c r="D137" s="15">
        <f t="shared" si="5"/>
        <v>4663</v>
      </c>
      <c r="E137" s="16">
        <v>678</v>
      </c>
      <c r="F137" s="16">
        <v>1900</v>
      </c>
      <c r="G137" s="16">
        <v>2803</v>
      </c>
      <c r="H137" s="16">
        <v>4176</v>
      </c>
      <c r="I137" s="106">
        <f t="shared" si="4"/>
        <v>89.55607977696761</v>
      </c>
      <c r="J137" s="40"/>
      <c r="K137" s="9"/>
    </row>
    <row r="138" spans="1:13" ht="15" customHeight="1">
      <c r="A138" s="44" t="s">
        <v>108</v>
      </c>
      <c r="B138" s="16">
        <v>50</v>
      </c>
      <c r="C138" s="16">
        <v>339.1</v>
      </c>
      <c r="D138" s="15">
        <f t="shared" si="5"/>
        <v>339.1</v>
      </c>
      <c r="E138" s="16">
        <v>25</v>
      </c>
      <c r="F138" s="16">
        <v>187</v>
      </c>
      <c r="G138" s="16">
        <v>221</v>
      </c>
      <c r="H138" s="16">
        <v>285</v>
      </c>
      <c r="I138" s="106">
        <f t="shared" si="4"/>
        <v>84.04600412857563</v>
      </c>
      <c r="J138" s="40"/>
      <c r="K138" s="122" t="s">
        <v>284</v>
      </c>
      <c r="L138" s="122"/>
      <c r="M138" s="122"/>
    </row>
    <row r="139" spans="1:11" ht="15" customHeight="1">
      <c r="A139" s="44" t="s">
        <v>74</v>
      </c>
      <c r="B139" s="16">
        <v>20</v>
      </c>
      <c r="C139" s="16"/>
      <c r="D139" s="15">
        <f t="shared" si="5"/>
        <v>20</v>
      </c>
      <c r="E139" s="16">
        <v>0</v>
      </c>
      <c r="F139" s="16">
        <v>0</v>
      </c>
      <c r="G139" s="16">
        <v>0</v>
      </c>
      <c r="H139" s="16">
        <v>0</v>
      </c>
      <c r="I139" s="106">
        <f t="shared" si="4"/>
        <v>0</v>
      </c>
      <c r="J139" s="40"/>
      <c r="K139" s="9"/>
    </row>
    <row r="140" spans="1:11" ht="15" customHeight="1">
      <c r="A140" s="44" t="s">
        <v>75</v>
      </c>
      <c r="B140" s="16">
        <v>1310</v>
      </c>
      <c r="C140" s="16"/>
      <c r="D140" s="15">
        <f t="shared" si="5"/>
        <v>1310</v>
      </c>
      <c r="E140" s="16">
        <v>165</v>
      </c>
      <c r="F140" s="16">
        <v>330</v>
      </c>
      <c r="G140" s="16">
        <v>820</v>
      </c>
      <c r="H140" s="16">
        <v>1310</v>
      </c>
      <c r="I140" s="106">
        <f t="shared" si="4"/>
        <v>100</v>
      </c>
      <c r="J140" s="40"/>
      <c r="K140" s="128" t="s">
        <v>283</v>
      </c>
    </row>
    <row r="141" spans="1:11" ht="15" customHeight="1">
      <c r="A141" s="44" t="s">
        <v>76</v>
      </c>
      <c r="B141" s="16">
        <v>20</v>
      </c>
      <c r="C141" s="16"/>
      <c r="D141" s="15">
        <f t="shared" si="5"/>
        <v>20</v>
      </c>
      <c r="E141" s="16">
        <v>3</v>
      </c>
      <c r="F141" s="16">
        <v>6</v>
      </c>
      <c r="G141" s="16">
        <v>6</v>
      </c>
      <c r="H141" s="16">
        <v>14</v>
      </c>
      <c r="I141" s="106">
        <f t="shared" si="4"/>
        <v>70</v>
      </c>
      <c r="J141" s="40"/>
      <c r="K141" s="9"/>
    </row>
    <row r="142" spans="1:11" ht="15" customHeight="1">
      <c r="A142" s="44" t="s">
        <v>77</v>
      </c>
      <c r="B142" s="16">
        <v>50</v>
      </c>
      <c r="C142" s="16"/>
      <c r="D142" s="15">
        <f t="shared" si="5"/>
        <v>50</v>
      </c>
      <c r="E142" s="16">
        <v>12</v>
      </c>
      <c r="F142" s="16">
        <v>29</v>
      </c>
      <c r="G142" s="16">
        <v>37</v>
      </c>
      <c r="H142" s="16">
        <v>49</v>
      </c>
      <c r="I142" s="106">
        <f t="shared" si="4"/>
        <v>98</v>
      </c>
      <c r="J142" s="150"/>
      <c r="K142" s="9"/>
    </row>
    <row r="143" spans="1:11" ht="15" customHeight="1">
      <c r="A143" s="44" t="s">
        <v>61</v>
      </c>
      <c r="B143" s="16">
        <v>200</v>
      </c>
      <c r="C143" s="16">
        <v>50</v>
      </c>
      <c r="D143" s="15">
        <f t="shared" si="5"/>
        <v>50</v>
      </c>
      <c r="E143" s="16">
        <v>0</v>
      </c>
      <c r="F143" s="16">
        <v>0</v>
      </c>
      <c r="G143" s="16">
        <v>0</v>
      </c>
      <c r="H143" s="16">
        <v>0</v>
      </c>
      <c r="I143" s="106">
        <f t="shared" si="4"/>
        <v>0</v>
      </c>
      <c r="J143" s="40"/>
      <c r="K143" s="9"/>
    </row>
    <row r="144" spans="1:11" ht="15" customHeight="1">
      <c r="A144" s="191" t="s">
        <v>78</v>
      </c>
      <c r="B144" s="187">
        <v>2</v>
      </c>
      <c r="C144" s="187"/>
      <c r="D144" s="195">
        <f t="shared" si="5"/>
        <v>2</v>
      </c>
      <c r="E144" s="187">
        <v>1</v>
      </c>
      <c r="F144" s="187">
        <v>1</v>
      </c>
      <c r="G144" s="187">
        <v>1</v>
      </c>
      <c r="H144" s="187">
        <v>1</v>
      </c>
      <c r="I144" s="196">
        <f t="shared" si="4"/>
        <v>50</v>
      </c>
      <c r="J144" s="40"/>
      <c r="K144" s="9"/>
    </row>
    <row r="145" spans="1:11" ht="15.75">
      <c r="A145" s="44" t="s">
        <v>147</v>
      </c>
      <c r="B145" s="16">
        <v>150</v>
      </c>
      <c r="C145" s="16"/>
      <c r="D145" s="15">
        <f t="shared" si="5"/>
        <v>150</v>
      </c>
      <c r="E145" s="16">
        <v>0</v>
      </c>
      <c r="F145" s="16">
        <v>0</v>
      </c>
      <c r="G145" s="16">
        <v>0</v>
      </c>
      <c r="H145" s="16">
        <v>0</v>
      </c>
      <c r="I145" s="106">
        <f t="shared" si="4"/>
        <v>0</v>
      </c>
      <c r="J145" s="40"/>
      <c r="K145" s="9"/>
    </row>
    <row r="146" spans="1:11" ht="15.75">
      <c r="A146" s="44" t="s">
        <v>119</v>
      </c>
      <c r="B146" s="16">
        <v>2353</v>
      </c>
      <c r="C146" s="16"/>
      <c r="D146" s="15">
        <f t="shared" si="5"/>
        <v>2353</v>
      </c>
      <c r="E146" s="16">
        <v>588</v>
      </c>
      <c r="F146" s="16">
        <v>1176</v>
      </c>
      <c r="G146" s="16">
        <v>1765</v>
      </c>
      <c r="H146" s="16">
        <v>2353</v>
      </c>
      <c r="I146" s="106">
        <f t="shared" si="4"/>
        <v>100</v>
      </c>
      <c r="J146" s="40"/>
      <c r="K146" s="9"/>
    </row>
    <row r="147" spans="1:11" ht="15.75">
      <c r="A147" s="43" t="s">
        <v>171</v>
      </c>
      <c r="B147" s="16">
        <v>100</v>
      </c>
      <c r="C147" s="16"/>
      <c r="D147" s="15">
        <f t="shared" si="5"/>
        <v>100</v>
      </c>
      <c r="E147" s="16">
        <v>0</v>
      </c>
      <c r="F147" s="16">
        <v>0</v>
      </c>
      <c r="G147" s="16">
        <v>0</v>
      </c>
      <c r="H147" s="16">
        <v>0</v>
      </c>
      <c r="I147" s="106">
        <f t="shared" si="4"/>
        <v>0</v>
      </c>
      <c r="J147" s="40"/>
      <c r="K147" s="9"/>
    </row>
    <row r="148" spans="1:11" ht="15.75">
      <c r="A148" s="43" t="s">
        <v>122</v>
      </c>
      <c r="B148" s="16">
        <v>17468</v>
      </c>
      <c r="C148" s="16">
        <v>19268</v>
      </c>
      <c r="D148" s="15">
        <f t="shared" si="5"/>
        <v>19268</v>
      </c>
      <c r="E148" s="16">
        <v>1056</v>
      </c>
      <c r="F148" s="16">
        <v>3509</v>
      </c>
      <c r="G148" s="16">
        <v>7957</v>
      </c>
      <c r="H148" s="16">
        <v>15752</v>
      </c>
      <c r="I148" s="106">
        <f t="shared" si="4"/>
        <v>81.7521278804235</v>
      </c>
      <c r="J148" s="40"/>
      <c r="K148" s="9"/>
    </row>
    <row r="149" spans="1:11" ht="15.75">
      <c r="A149" s="43" t="s">
        <v>331</v>
      </c>
      <c r="B149" s="16"/>
      <c r="C149" s="16">
        <v>1000</v>
      </c>
      <c r="D149" s="15">
        <f t="shared" si="5"/>
        <v>1000</v>
      </c>
      <c r="E149" s="16">
        <v>0</v>
      </c>
      <c r="F149" s="16">
        <v>0</v>
      </c>
      <c r="G149" s="16">
        <v>0</v>
      </c>
      <c r="H149" s="16">
        <v>0</v>
      </c>
      <c r="I149" s="106">
        <f t="shared" si="4"/>
        <v>0</v>
      </c>
      <c r="J149" s="40"/>
      <c r="K149" s="9"/>
    </row>
    <row r="150" spans="1:10" s="9" customFormat="1" ht="15" customHeight="1">
      <c r="A150" s="44" t="s">
        <v>199</v>
      </c>
      <c r="B150" s="16">
        <v>30</v>
      </c>
      <c r="C150" s="16"/>
      <c r="D150" s="15">
        <f t="shared" si="5"/>
        <v>30</v>
      </c>
      <c r="E150" s="16">
        <v>8</v>
      </c>
      <c r="F150" s="16">
        <v>17</v>
      </c>
      <c r="G150" s="16">
        <v>9</v>
      </c>
      <c r="H150" s="16">
        <v>25</v>
      </c>
      <c r="I150" s="106">
        <f t="shared" si="4"/>
        <v>83.33333333333334</v>
      </c>
      <c r="J150" s="40"/>
    </row>
    <row r="151" spans="1:11" ht="15" customHeight="1">
      <c r="A151" s="72" t="s">
        <v>7</v>
      </c>
      <c r="B151" s="73">
        <f>SUM(B133:B150)</f>
        <v>80628.70000000001</v>
      </c>
      <c r="C151" s="73">
        <f>C133+C134+B135+C136+B137+C138+B139+B140+B141+C143+B144+B145+B146+B147+C148+B150+B142+C149</f>
        <v>92745</v>
      </c>
      <c r="D151" s="15">
        <f t="shared" si="5"/>
        <v>92745</v>
      </c>
      <c r="E151" s="73">
        <f>SUM(E133:E150)</f>
        <v>16934</v>
      </c>
      <c r="F151" s="73">
        <f>SUM(F133:F150)</f>
        <v>36718</v>
      </c>
      <c r="G151" s="73">
        <f>SUM(G133:G150)</f>
        <v>59801</v>
      </c>
      <c r="H151" s="73">
        <f>SUM(H133:H150)</f>
        <v>85661.9</v>
      </c>
      <c r="I151" s="170">
        <f t="shared" si="4"/>
        <v>92.3628227936816</v>
      </c>
      <c r="J151" s="40"/>
      <c r="K151" s="9"/>
    </row>
    <row r="152" spans="1:11" ht="6" customHeight="1">
      <c r="A152" s="133"/>
      <c r="B152" s="12"/>
      <c r="C152" s="56"/>
      <c r="D152" s="15"/>
      <c r="E152" s="56"/>
      <c r="F152" s="56"/>
      <c r="G152" s="56"/>
      <c r="H152" s="56"/>
      <c r="I152" s="106"/>
      <c r="J152" s="40"/>
      <c r="K152" s="9"/>
    </row>
    <row r="153" spans="1:11" ht="15" customHeight="1">
      <c r="A153" s="116" t="s">
        <v>183</v>
      </c>
      <c r="B153" s="12"/>
      <c r="C153" s="40"/>
      <c r="D153" s="15"/>
      <c r="E153" s="40"/>
      <c r="F153" s="40"/>
      <c r="G153" s="40"/>
      <c r="H153" s="40"/>
      <c r="I153" s="106"/>
      <c r="J153" s="40"/>
      <c r="K153" s="9"/>
    </row>
    <row r="154" spans="1:11" ht="15" customHeight="1">
      <c r="A154" s="44" t="s">
        <v>80</v>
      </c>
      <c r="B154" s="15">
        <v>3950</v>
      </c>
      <c r="C154" s="15"/>
      <c r="D154" s="15">
        <f t="shared" si="5"/>
        <v>3950</v>
      </c>
      <c r="E154" s="15">
        <v>416</v>
      </c>
      <c r="F154" s="15">
        <v>1316</v>
      </c>
      <c r="G154" s="15">
        <v>2106</v>
      </c>
      <c r="H154" s="15">
        <v>3107</v>
      </c>
      <c r="I154" s="106">
        <f t="shared" si="4"/>
        <v>78.65822784810128</v>
      </c>
      <c r="J154" s="40"/>
      <c r="K154" s="9"/>
    </row>
    <row r="155" spans="1:11" ht="15" customHeight="1">
      <c r="A155" s="43" t="s">
        <v>311</v>
      </c>
      <c r="B155" s="15"/>
      <c r="C155" s="15">
        <v>450</v>
      </c>
      <c r="D155" s="15">
        <f t="shared" si="5"/>
        <v>450</v>
      </c>
      <c r="E155" s="15">
        <v>0</v>
      </c>
      <c r="F155" s="15">
        <v>0</v>
      </c>
      <c r="G155" s="15">
        <v>450</v>
      </c>
      <c r="H155" s="15">
        <v>459</v>
      </c>
      <c r="I155" s="106">
        <f t="shared" si="4"/>
        <v>102</v>
      </c>
      <c r="J155" s="40"/>
      <c r="K155" s="9"/>
    </row>
    <row r="156" spans="1:11" ht="15" customHeight="1">
      <c r="A156" s="44" t="s">
        <v>312</v>
      </c>
      <c r="B156" s="15"/>
      <c r="C156" s="15">
        <v>100</v>
      </c>
      <c r="D156" s="15">
        <f t="shared" si="5"/>
        <v>100</v>
      </c>
      <c r="E156" s="15">
        <v>0</v>
      </c>
      <c r="F156" s="15">
        <v>0</v>
      </c>
      <c r="G156" s="15">
        <v>0</v>
      </c>
      <c r="H156" s="15">
        <v>99</v>
      </c>
      <c r="I156" s="106">
        <f t="shared" si="4"/>
        <v>99</v>
      </c>
      <c r="J156" s="40"/>
      <c r="K156" s="9"/>
    </row>
    <row r="157" spans="1:11" ht="15" customHeight="1">
      <c r="A157" s="44" t="s">
        <v>81</v>
      </c>
      <c r="B157" s="15">
        <v>670</v>
      </c>
      <c r="C157" s="15">
        <v>889</v>
      </c>
      <c r="D157" s="15">
        <f t="shared" si="5"/>
        <v>889</v>
      </c>
      <c r="E157" s="15">
        <v>187</v>
      </c>
      <c r="F157" s="15">
        <v>418</v>
      </c>
      <c r="G157" s="15">
        <v>571</v>
      </c>
      <c r="H157" s="15">
        <v>768</v>
      </c>
      <c r="I157" s="106">
        <f t="shared" si="4"/>
        <v>86.38920134983127</v>
      </c>
      <c r="J157" s="40"/>
      <c r="K157" s="9"/>
    </row>
    <row r="158" spans="1:11" ht="15" customHeight="1">
      <c r="A158" s="72" t="s">
        <v>7</v>
      </c>
      <c r="B158" s="73">
        <f>SUM(B154:B157)</f>
        <v>4620</v>
      </c>
      <c r="C158" s="73">
        <f>C157+C155+C156+B154+B155</f>
        <v>5389</v>
      </c>
      <c r="D158" s="15">
        <f t="shared" si="5"/>
        <v>5389</v>
      </c>
      <c r="E158" s="73">
        <f>SUM(E154:E157)</f>
        <v>603</v>
      </c>
      <c r="F158" s="73">
        <f>SUM(F154:F157)</f>
        <v>1734</v>
      </c>
      <c r="G158" s="73">
        <f>SUM(G154:G157)</f>
        <v>3127</v>
      </c>
      <c r="H158" s="73">
        <f>SUM(H154:H157)</f>
        <v>4433</v>
      </c>
      <c r="I158" s="170">
        <f t="shared" si="4"/>
        <v>82.26015958433847</v>
      </c>
      <c r="J158" s="40"/>
      <c r="K158" s="9"/>
    </row>
    <row r="159" spans="1:11" ht="6" customHeight="1">
      <c r="A159" s="47"/>
      <c r="B159" s="12"/>
      <c r="C159" s="40"/>
      <c r="D159" s="15"/>
      <c r="E159" s="40"/>
      <c r="F159" s="40"/>
      <c r="G159" s="40"/>
      <c r="H159" s="40"/>
      <c r="I159" s="106"/>
      <c r="J159" s="40"/>
      <c r="K159" s="9"/>
    </row>
    <row r="160" spans="1:11" ht="15" customHeight="1">
      <c r="A160" s="116" t="s">
        <v>193</v>
      </c>
      <c r="B160" s="12"/>
      <c r="C160" s="40"/>
      <c r="D160" s="15"/>
      <c r="E160" s="40"/>
      <c r="F160" s="40"/>
      <c r="G160" s="40"/>
      <c r="H160" s="40"/>
      <c r="I160" s="106"/>
      <c r="J160" s="40"/>
      <c r="K160" s="9"/>
    </row>
    <row r="161" spans="1:11" ht="15" customHeight="1">
      <c r="A161" s="44" t="s">
        <v>82</v>
      </c>
      <c r="B161" s="15">
        <v>2000</v>
      </c>
      <c r="C161" s="15"/>
      <c r="D161" s="15">
        <f t="shared" si="5"/>
        <v>2000</v>
      </c>
      <c r="E161" s="15">
        <v>291</v>
      </c>
      <c r="F161" s="15">
        <v>760</v>
      </c>
      <c r="G161" s="15">
        <v>1218</v>
      </c>
      <c r="H161" s="15">
        <v>1841</v>
      </c>
      <c r="I161" s="106">
        <f t="shared" si="4"/>
        <v>92.05</v>
      </c>
      <c r="J161" s="40"/>
      <c r="K161" s="9" t="s">
        <v>345</v>
      </c>
    </row>
    <row r="162" spans="1:19" ht="15" customHeight="1">
      <c r="A162" s="44" t="s">
        <v>83</v>
      </c>
      <c r="B162" s="15">
        <v>55200</v>
      </c>
      <c r="C162" s="15">
        <v>55275.9</v>
      </c>
      <c r="D162" s="15">
        <f t="shared" si="5"/>
        <v>55275.9</v>
      </c>
      <c r="E162" s="15">
        <v>9292</v>
      </c>
      <c r="F162" s="15">
        <v>22313</v>
      </c>
      <c r="G162" s="15">
        <v>34730</v>
      </c>
      <c r="H162" s="15">
        <f>50538.7-29+49</f>
        <v>50558.7</v>
      </c>
      <c r="I162" s="106">
        <f t="shared" si="4"/>
        <v>91.4660819633873</v>
      </c>
      <c r="J162" s="40"/>
      <c r="K162" s="9">
        <v>34350</v>
      </c>
      <c r="L162" s="165">
        <v>12432</v>
      </c>
      <c r="M162" s="1">
        <v>161616</v>
      </c>
      <c r="N162" s="1">
        <v>9580</v>
      </c>
      <c r="O162" s="1">
        <v>1725</v>
      </c>
      <c r="P162" s="1">
        <v>2498</v>
      </c>
      <c r="Q162" s="165">
        <v>4998</v>
      </c>
      <c r="R162" s="165">
        <v>6000</v>
      </c>
      <c r="S162" s="165">
        <v>399.4</v>
      </c>
    </row>
    <row r="163" spans="1:11" s="3" customFormat="1" ht="15" customHeight="1">
      <c r="A163" s="202" t="s">
        <v>84</v>
      </c>
      <c r="B163" s="15">
        <v>15000</v>
      </c>
      <c r="C163" s="15">
        <v>17079</v>
      </c>
      <c r="D163" s="15">
        <f t="shared" si="5"/>
        <v>17079</v>
      </c>
      <c r="E163" s="15">
        <v>17079</v>
      </c>
      <c r="F163" s="15">
        <v>17079</v>
      </c>
      <c r="G163" s="15">
        <v>17079</v>
      </c>
      <c r="H163" s="15">
        <v>17079</v>
      </c>
      <c r="I163" s="106">
        <f t="shared" si="4"/>
        <v>100</v>
      </c>
      <c r="J163" s="56"/>
      <c r="K163" s="10"/>
    </row>
    <row r="164" spans="1:11" s="3" customFormat="1" ht="15" customHeight="1">
      <c r="A164" s="44" t="s">
        <v>347</v>
      </c>
      <c r="B164" s="16"/>
      <c r="C164" s="16">
        <v>50</v>
      </c>
      <c r="D164" s="15">
        <f>IF(C164&gt;0,C164,B164)</f>
        <v>50</v>
      </c>
      <c r="E164" s="16">
        <v>0</v>
      </c>
      <c r="F164" s="16">
        <v>0</v>
      </c>
      <c r="G164" s="16">
        <v>0</v>
      </c>
      <c r="H164" s="16">
        <v>50</v>
      </c>
      <c r="I164" s="106">
        <f>H164/D164*100</f>
        <v>100</v>
      </c>
      <c r="J164" s="56"/>
      <c r="K164" s="10"/>
    </row>
    <row r="165" spans="1:11" ht="15" customHeight="1">
      <c r="A165" s="72" t="s">
        <v>7</v>
      </c>
      <c r="B165" s="73">
        <f>SUM(B161:B163)</f>
        <v>72200</v>
      </c>
      <c r="C165" s="73">
        <f>B161+C162+C163</f>
        <v>74354.9</v>
      </c>
      <c r="D165" s="15">
        <f t="shared" si="5"/>
        <v>74354.9</v>
      </c>
      <c r="E165" s="73">
        <f>SUM(E161:E163)</f>
        <v>26662</v>
      </c>
      <c r="F165" s="73">
        <f>SUM(F161:F163)</f>
        <v>40152</v>
      </c>
      <c r="G165" s="73">
        <f>SUM(G161:G163)</f>
        <v>53027</v>
      </c>
      <c r="H165" s="73">
        <f>SUM(H161:H163)</f>
        <v>69478.7</v>
      </c>
      <c r="I165" s="170">
        <f t="shared" si="4"/>
        <v>93.44199239054858</v>
      </c>
      <c r="J165" s="40"/>
      <c r="K165" s="9"/>
    </row>
    <row r="166" spans="1:11" ht="6" customHeight="1">
      <c r="A166" s="133"/>
      <c r="B166" s="12"/>
      <c r="C166" s="56"/>
      <c r="D166" s="15"/>
      <c r="E166" s="56"/>
      <c r="F166" s="56"/>
      <c r="G166" s="56"/>
      <c r="H166" s="56"/>
      <c r="I166" s="106"/>
      <c r="J166" s="40"/>
      <c r="K166" s="9"/>
    </row>
    <row r="167" spans="1:11" ht="15" customHeight="1">
      <c r="A167" s="45" t="s">
        <v>210</v>
      </c>
      <c r="B167" s="12"/>
      <c r="C167" s="40"/>
      <c r="D167" s="15"/>
      <c r="E167" s="40"/>
      <c r="F167" s="40"/>
      <c r="G167" s="40"/>
      <c r="H167" s="40"/>
      <c r="I167" s="106"/>
      <c r="J167" s="40"/>
      <c r="K167" s="9"/>
    </row>
    <row r="168" spans="1:11" ht="15.75">
      <c r="A168" s="43" t="s">
        <v>209</v>
      </c>
      <c r="B168" s="15">
        <v>1113.6</v>
      </c>
      <c r="C168" s="15"/>
      <c r="D168" s="15">
        <f t="shared" si="5"/>
        <v>1113.6</v>
      </c>
      <c r="E168" s="15">
        <v>0</v>
      </c>
      <c r="F168" s="15">
        <v>1113.6</v>
      </c>
      <c r="G168" s="15">
        <v>1113.6</v>
      </c>
      <c r="H168" s="15">
        <v>1113.6</v>
      </c>
      <c r="I168" s="106">
        <f t="shared" si="4"/>
        <v>100</v>
      </c>
      <c r="J168" s="40"/>
      <c r="K168" s="9"/>
    </row>
    <row r="169" spans="1:12" ht="15.75">
      <c r="A169" s="43" t="s">
        <v>211</v>
      </c>
      <c r="B169" s="15">
        <v>1543.6</v>
      </c>
      <c r="C169" s="15"/>
      <c r="D169" s="15">
        <f t="shared" si="5"/>
        <v>1543.6</v>
      </c>
      <c r="E169" s="15">
        <v>771.8</v>
      </c>
      <c r="F169" s="15">
        <v>771.8</v>
      </c>
      <c r="G169" s="15">
        <v>1543.6</v>
      </c>
      <c r="H169" s="15">
        <v>1543.6</v>
      </c>
      <c r="I169" s="106">
        <f t="shared" si="4"/>
        <v>100</v>
      </c>
      <c r="J169" s="40"/>
      <c r="K169" s="9"/>
      <c r="L169" s="9"/>
    </row>
    <row r="170" spans="1:11" ht="15.75">
      <c r="A170" s="72" t="s">
        <v>7</v>
      </c>
      <c r="B170" s="73">
        <f>SUM(B168:B169)</f>
        <v>2657.2</v>
      </c>
      <c r="C170" s="73">
        <f>B168+B169</f>
        <v>2657.2</v>
      </c>
      <c r="D170" s="15">
        <f t="shared" si="5"/>
        <v>2657.2</v>
      </c>
      <c r="E170" s="73">
        <f>SUM(E168:E169)</f>
        <v>771.8</v>
      </c>
      <c r="F170" s="73">
        <f>SUM(F168:F169)</f>
        <v>1885.3999999999999</v>
      </c>
      <c r="G170" s="73">
        <f>SUM(G168:G169)</f>
        <v>2657.2</v>
      </c>
      <c r="H170" s="73">
        <f>SUM(H168:H169)</f>
        <v>2657.2</v>
      </c>
      <c r="I170" s="170">
        <f t="shared" si="4"/>
        <v>100</v>
      </c>
      <c r="J170" s="40"/>
      <c r="K170" s="9"/>
    </row>
    <row r="171" spans="1:11" ht="6" customHeight="1">
      <c r="A171" s="133"/>
      <c r="B171" s="12"/>
      <c r="C171" s="81"/>
      <c r="D171" s="15"/>
      <c r="E171" s="40"/>
      <c r="F171" s="40"/>
      <c r="G171" s="40"/>
      <c r="H171" s="56"/>
      <c r="I171" s="106"/>
      <c r="J171" s="40"/>
      <c r="K171" s="9"/>
    </row>
    <row r="172" spans="1:11" ht="6" customHeight="1">
      <c r="A172" s="47"/>
      <c r="B172" s="12"/>
      <c r="C172" s="81"/>
      <c r="D172" s="15"/>
      <c r="E172" s="40"/>
      <c r="F172" s="40"/>
      <c r="G172" s="40"/>
      <c r="H172" s="56"/>
      <c r="I172" s="106"/>
      <c r="J172" s="40"/>
      <c r="K172" s="9"/>
    </row>
    <row r="173" spans="1:11" ht="15" customHeight="1">
      <c r="A173" s="116" t="s">
        <v>194</v>
      </c>
      <c r="B173" s="40"/>
      <c r="C173" s="40"/>
      <c r="D173" s="15"/>
      <c r="E173" s="40"/>
      <c r="F173" s="40"/>
      <c r="G173" s="15"/>
      <c r="H173" s="40"/>
      <c r="I173" s="106"/>
      <c r="J173" s="40"/>
      <c r="K173" s="9"/>
    </row>
    <row r="174" spans="1:11" ht="15" customHeight="1">
      <c r="A174" s="43" t="s">
        <v>85</v>
      </c>
      <c r="B174" s="15">
        <v>80.4</v>
      </c>
      <c r="C174" s="15">
        <v>162.2</v>
      </c>
      <c r="D174" s="15">
        <f t="shared" si="5"/>
        <v>162.2</v>
      </c>
      <c r="E174" s="15">
        <v>24</v>
      </c>
      <c r="F174" s="15">
        <v>39</v>
      </c>
      <c r="G174" s="15">
        <v>94</v>
      </c>
      <c r="H174" s="15">
        <v>156</v>
      </c>
      <c r="I174" s="106">
        <f t="shared" si="4"/>
        <v>96.17755856966708</v>
      </c>
      <c r="J174" s="150"/>
      <c r="K174" s="9"/>
    </row>
    <row r="175" spans="1:11" ht="15" customHeight="1">
      <c r="A175" s="43" t="s">
        <v>252</v>
      </c>
      <c r="B175" s="15"/>
      <c r="C175" s="15">
        <v>406.7</v>
      </c>
      <c r="D175" s="15">
        <f t="shared" si="5"/>
        <v>406.7</v>
      </c>
      <c r="E175" s="15">
        <v>406.7</v>
      </c>
      <c r="F175" s="15">
        <v>406.7</v>
      </c>
      <c r="G175" s="15">
        <v>406.7</v>
      </c>
      <c r="H175" s="15">
        <v>406.7</v>
      </c>
      <c r="I175" s="106">
        <f t="shared" si="4"/>
        <v>100</v>
      </c>
      <c r="J175" s="40"/>
      <c r="K175" s="9"/>
    </row>
    <row r="176" spans="1:11" ht="15" customHeight="1">
      <c r="A176" s="43" t="s">
        <v>253</v>
      </c>
      <c r="B176" s="15"/>
      <c r="C176" s="15"/>
      <c r="D176" s="15"/>
      <c r="E176" s="15">
        <v>10</v>
      </c>
      <c r="F176" s="15">
        <v>-38</v>
      </c>
      <c r="G176" s="15">
        <v>11</v>
      </c>
      <c r="H176" s="15">
        <v>278</v>
      </c>
      <c r="I176" s="106"/>
      <c r="J176" s="40"/>
      <c r="K176" s="9"/>
    </row>
    <row r="177" spans="1:11" ht="15" customHeight="1">
      <c r="A177" s="43" t="s">
        <v>258</v>
      </c>
      <c r="B177" s="15"/>
      <c r="C177" s="15">
        <v>2337</v>
      </c>
      <c r="D177" s="15">
        <f t="shared" si="5"/>
        <v>2337</v>
      </c>
      <c r="E177" s="15">
        <v>348</v>
      </c>
      <c r="F177" s="15">
        <v>439</v>
      </c>
      <c r="G177" s="15">
        <v>1174</v>
      </c>
      <c r="H177" s="15">
        <v>1799</v>
      </c>
      <c r="I177" s="106">
        <f t="shared" si="4"/>
        <v>76.97903294822423</v>
      </c>
      <c r="J177" s="40"/>
      <c r="K177" s="9"/>
    </row>
    <row r="178" spans="1:11" ht="15" customHeight="1">
      <c r="A178" s="43" t="s">
        <v>319</v>
      </c>
      <c r="B178" s="15"/>
      <c r="C178" s="15">
        <v>55.6</v>
      </c>
      <c r="D178" s="15">
        <f t="shared" si="5"/>
        <v>55.6</v>
      </c>
      <c r="E178" s="15">
        <v>0</v>
      </c>
      <c r="F178" s="15">
        <v>0</v>
      </c>
      <c r="G178" s="15">
        <v>56</v>
      </c>
      <c r="H178" s="15">
        <v>56</v>
      </c>
      <c r="I178" s="106">
        <f t="shared" si="4"/>
        <v>100.71942446043165</v>
      </c>
      <c r="J178" s="40"/>
      <c r="K178" s="9"/>
    </row>
    <row r="179" spans="1:11" s="3" customFormat="1" ht="15.75">
      <c r="A179" s="203" t="s">
        <v>7</v>
      </c>
      <c r="B179" s="156">
        <f>B174+B176+B175+B177</f>
        <v>80.4</v>
      </c>
      <c r="C179" s="156">
        <f>SUM(C174:C178)</f>
        <v>2961.5</v>
      </c>
      <c r="D179" s="204">
        <f t="shared" si="5"/>
        <v>2961.5</v>
      </c>
      <c r="E179" s="156">
        <f>E174+E175+E176+E177</f>
        <v>788.7</v>
      </c>
      <c r="F179" s="156">
        <f>F174+F175+F176+F177</f>
        <v>846.7</v>
      </c>
      <c r="G179" s="156">
        <f>G174+G175+G176+G177+G178</f>
        <v>1741.7</v>
      </c>
      <c r="H179" s="156">
        <f>H174+H175+H176+H177+H178</f>
        <v>2695.7</v>
      </c>
      <c r="I179" s="205">
        <f t="shared" si="4"/>
        <v>91.0248185041364</v>
      </c>
      <c r="J179" s="56"/>
      <c r="K179" s="10"/>
    </row>
    <row r="180" spans="1:11" s="3" customFormat="1" ht="6" customHeight="1">
      <c r="A180" s="43"/>
      <c r="B180" s="15"/>
      <c r="C180" s="56"/>
      <c r="D180" s="15"/>
      <c r="E180" s="56"/>
      <c r="F180" s="56"/>
      <c r="G180" s="56"/>
      <c r="H180" s="56"/>
      <c r="I180" s="106"/>
      <c r="J180" s="56"/>
      <c r="K180" s="10"/>
    </row>
    <row r="181" spans="1:11" ht="15.75">
      <c r="A181" s="72" t="s">
        <v>195</v>
      </c>
      <c r="B181" s="73">
        <f>B179+B170+B165+B158+B151+B130+B112+B77+B48+B30+B22+B9</f>
        <v>302147.10000000003</v>
      </c>
      <c r="C181" s="73">
        <f>C9+C22+C30+C48+C77+C112+C130+C151+C158+C165+C170+C179</f>
        <v>328052.00000000006</v>
      </c>
      <c r="D181" s="73">
        <f t="shared" si="5"/>
        <v>328052.00000000006</v>
      </c>
      <c r="E181" s="73">
        <f>E179+E170+E165+E158+E151+E130+E112+E77+E48+E30+E22+E9</f>
        <v>55650</v>
      </c>
      <c r="F181" s="73">
        <f>F179+F170+F165+F158+F151+F130+F112+F77+F48+F30+F22+F9</f>
        <v>114744.8</v>
      </c>
      <c r="G181" s="73">
        <f>G179+G170+G165+G158+G151+G130+G112+G77+G48+G30+G22+G9</f>
        <v>182219</v>
      </c>
      <c r="H181" s="73">
        <f>H179+H170+H165+H158+H151+H130+H112+H77+H48+H30+H22+H9</f>
        <v>253500.8</v>
      </c>
      <c r="I181" s="170">
        <f t="shared" si="4"/>
        <v>77.2745784204943</v>
      </c>
      <c r="J181" s="40"/>
      <c r="K181" s="9"/>
    </row>
    <row r="182" spans="1:11" s="3" customFormat="1" ht="6" customHeight="1">
      <c r="A182" s="13"/>
      <c r="B182" s="12"/>
      <c r="C182" s="56"/>
      <c r="D182" s="15"/>
      <c r="E182" s="56"/>
      <c r="F182" s="56"/>
      <c r="G182" s="56"/>
      <c r="H182" s="56"/>
      <c r="I182" s="198"/>
      <c r="J182" s="56"/>
      <c r="K182" s="10"/>
    </row>
    <row r="183" spans="1:11" s="3" customFormat="1" ht="6" customHeight="1">
      <c r="A183" s="13"/>
      <c r="B183" s="12"/>
      <c r="C183" s="56"/>
      <c r="D183" s="15"/>
      <c r="E183" s="56"/>
      <c r="F183" s="56"/>
      <c r="G183" s="56"/>
      <c r="H183" s="56"/>
      <c r="I183" s="198"/>
      <c r="J183" s="56"/>
      <c r="K183" s="10"/>
    </row>
    <row r="184" spans="1:10" s="9" customFormat="1" ht="15.75">
      <c r="A184" s="43" t="s">
        <v>259</v>
      </c>
      <c r="B184" s="15">
        <v>35226</v>
      </c>
      <c r="C184" s="15">
        <v>37064</v>
      </c>
      <c r="D184" s="15">
        <f t="shared" si="5"/>
        <v>37064</v>
      </c>
      <c r="E184" s="15">
        <v>4500</v>
      </c>
      <c r="F184" s="15">
        <v>18000</v>
      </c>
      <c r="G184" s="15">
        <v>25500</v>
      </c>
      <c r="H184" s="15">
        <v>37064</v>
      </c>
      <c r="I184" s="106">
        <f t="shared" si="4"/>
        <v>100</v>
      </c>
      <c r="J184" s="40"/>
    </row>
    <row r="185" spans="1:15" s="9" customFormat="1" ht="15.75">
      <c r="A185" s="43" t="s">
        <v>260</v>
      </c>
      <c r="B185" s="16">
        <v>7510</v>
      </c>
      <c r="C185" s="15">
        <v>8280</v>
      </c>
      <c r="D185" s="15">
        <f t="shared" si="5"/>
        <v>8280</v>
      </c>
      <c r="E185" s="15">
        <v>1500</v>
      </c>
      <c r="F185" s="15">
        <v>4540</v>
      </c>
      <c r="G185" s="15">
        <v>5840</v>
      </c>
      <c r="H185" s="15">
        <v>8280</v>
      </c>
      <c r="I185" s="106">
        <f t="shared" si="4"/>
        <v>100</v>
      </c>
      <c r="J185" s="40"/>
      <c r="L185" s="78">
        <v>60878</v>
      </c>
      <c r="M185" s="78">
        <v>135155</v>
      </c>
      <c r="N185" s="78">
        <v>210840</v>
      </c>
      <c r="O185" s="78">
        <v>295538</v>
      </c>
    </row>
    <row r="186" spans="1:15" ht="6" customHeight="1">
      <c r="A186" s="43"/>
      <c r="B186" s="15"/>
      <c r="C186" s="40"/>
      <c r="D186" s="15"/>
      <c r="E186" s="40"/>
      <c r="F186" s="40"/>
      <c r="G186" s="40"/>
      <c r="H186" s="40"/>
      <c r="I186" s="106"/>
      <c r="J186" s="40"/>
      <c r="K186" s="9"/>
      <c r="L186" s="5"/>
      <c r="M186" s="4"/>
      <c r="N186" s="95"/>
      <c r="O186" s="95"/>
    </row>
    <row r="187" spans="1:15" ht="6" customHeight="1">
      <c r="A187" s="43"/>
      <c r="B187" s="15"/>
      <c r="C187" s="40"/>
      <c r="D187" s="15"/>
      <c r="E187" s="40"/>
      <c r="F187" s="40"/>
      <c r="G187" s="40"/>
      <c r="H187" s="40"/>
      <c r="I187" s="106"/>
      <c r="J187" s="40"/>
      <c r="K187" s="9"/>
      <c r="L187" s="5"/>
      <c r="M187" s="4"/>
      <c r="N187" s="95"/>
      <c r="O187" s="95"/>
    </row>
    <row r="188" spans="1:15" ht="15.75">
      <c r="A188" s="72" t="s">
        <v>148</v>
      </c>
      <c r="B188" s="73">
        <f aca="true" t="shared" si="6" ref="B188:H188">B181+B184+B185</f>
        <v>344883.10000000003</v>
      </c>
      <c r="C188" s="73">
        <f>C181+C184+C185</f>
        <v>373396.00000000006</v>
      </c>
      <c r="D188" s="171">
        <f t="shared" si="5"/>
        <v>373396.00000000006</v>
      </c>
      <c r="E188" s="73">
        <f t="shared" si="6"/>
        <v>61650</v>
      </c>
      <c r="F188" s="73">
        <f t="shared" si="6"/>
        <v>137284.8</v>
      </c>
      <c r="G188" s="73">
        <f t="shared" si="6"/>
        <v>213559</v>
      </c>
      <c r="H188" s="73">
        <f t="shared" si="6"/>
        <v>298844.8</v>
      </c>
      <c r="I188" s="170">
        <f t="shared" si="4"/>
        <v>80.03427996014953</v>
      </c>
      <c r="J188" s="40"/>
      <c r="K188" s="9"/>
      <c r="L188" s="96">
        <f>L185-E188</f>
        <v>-772</v>
      </c>
      <c r="M188" s="96">
        <f>M185-F188</f>
        <v>-2129.7999999999884</v>
      </c>
      <c r="N188" s="96">
        <f>N185-G188</f>
        <v>-2719</v>
      </c>
      <c r="O188" s="96">
        <f>O185-H188</f>
        <v>-3306.7999999999884</v>
      </c>
    </row>
    <row r="189" spans="1:15" ht="9" customHeight="1">
      <c r="A189" s="133"/>
      <c r="B189" s="12"/>
      <c r="C189" s="56"/>
      <c r="D189" s="15"/>
      <c r="E189" s="56"/>
      <c r="F189" s="56"/>
      <c r="G189" s="56"/>
      <c r="H189" s="56"/>
      <c r="I189" s="106"/>
      <c r="J189" s="40"/>
      <c r="K189" s="9"/>
      <c r="L189" s="96"/>
      <c r="M189" s="96"/>
      <c r="N189" s="96"/>
      <c r="O189" s="96"/>
    </row>
    <row r="190" spans="1:11" ht="15.75">
      <c r="A190" s="62" t="s">
        <v>161</v>
      </c>
      <c r="B190" s="21"/>
      <c r="C190" s="21"/>
      <c r="D190" s="15"/>
      <c r="E190" s="21"/>
      <c r="F190" s="21"/>
      <c r="G190" s="21"/>
      <c r="H190" s="21"/>
      <c r="I190" s="206"/>
      <c r="J190" s="40"/>
      <c r="K190" s="9"/>
    </row>
    <row r="191" spans="1:16" ht="15.75">
      <c r="A191" s="43" t="s">
        <v>203</v>
      </c>
      <c r="B191" s="15">
        <v>649.9</v>
      </c>
      <c r="C191" s="15"/>
      <c r="D191" s="15">
        <f t="shared" si="5"/>
        <v>649.9</v>
      </c>
      <c r="E191" s="15">
        <v>0</v>
      </c>
      <c r="F191" s="15">
        <v>0</v>
      </c>
      <c r="G191" s="15">
        <v>0</v>
      </c>
      <c r="H191" s="15">
        <v>649.9</v>
      </c>
      <c r="I191" s="106">
        <f t="shared" si="4"/>
        <v>100</v>
      </c>
      <c r="J191" s="40"/>
      <c r="K191" s="9"/>
      <c r="L191" s="97" t="s">
        <v>247</v>
      </c>
      <c r="M191" s="97">
        <v>588</v>
      </c>
      <c r="N191" s="97">
        <v>1176</v>
      </c>
      <c r="O191" s="97">
        <v>1765</v>
      </c>
      <c r="P191" s="97">
        <v>2353</v>
      </c>
    </row>
    <row r="192" spans="1:16" ht="15.75">
      <c r="A192" s="43" t="s">
        <v>204</v>
      </c>
      <c r="B192" s="15">
        <v>2408</v>
      </c>
      <c r="C192" s="15"/>
      <c r="D192" s="15">
        <f t="shared" si="5"/>
        <v>2408</v>
      </c>
      <c r="E192" s="15">
        <v>591.5</v>
      </c>
      <c r="F192" s="15">
        <v>1190</v>
      </c>
      <c r="G192" s="15">
        <v>1796</v>
      </c>
      <c r="H192" s="15">
        <v>2400</v>
      </c>
      <c r="I192" s="106">
        <f aca="true" t="shared" si="7" ref="I192:I199">H192/D192*100</f>
        <v>99.66777408637874</v>
      </c>
      <c r="J192" s="40"/>
      <c r="K192" s="9"/>
      <c r="L192" s="98" t="s">
        <v>287</v>
      </c>
      <c r="M192" s="98"/>
      <c r="N192" s="98">
        <v>954</v>
      </c>
      <c r="O192" s="99">
        <v>954</v>
      </c>
      <c r="P192" s="99">
        <v>954</v>
      </c>
    </row>
    <row r="193" spans="1:14" ht="15.75">
      <c r="A193" s="43" t="s">
        <v>205</v>
      </c>
      <c r="B193" s="15">
        <v>432</v>
      </c>
      <c r="C193" s="15"/>
      <c r="D193" s="15">
        <f t="shared" si="5"/>
        <v>432</v>
      </c>
      <c r="E193" s="15">
        <v>108</v>
      </c>
      <c r="F193" s="15">
        <v>216</v>
      </c>
      <c r="G193" s="15">
        <v>324</v>
      </c>
      <c r="H193" s="15">
        <v>432</v>
      </c>
      <c r="I193" s="106">
        <f t="shared" si="7"/>
        <v>100</v>
      </c>
      <c r="J193" s="40"/>
      <c r="K193" s="9"/>
      <c r="L193" s="97"/>
      <c r="M193" s="97"/>
      <c r="N193" s="97"/>
    </row>
    <row r="194" spans="1:16" ht="15.75">
      <c r="A194" s="43" t="s">
        <v>206</v>
      </c>
      <c r="B194" s="15">
        <v>1437</v>
      </c>
      <c r="C194" s="15"/>
      <c r="D194" s="15">
        <f t="shared" si="5"/>
        <v>1437</v>
      </c>
      <c r="E194" s="15">
        <v>359.4</v>
      </c>
      <c r="F194" s="15">
        <v>719</v>
      </c>
      <c r="G194" s="15">
        <v>1078</v>
      </c>
      <c r="H194" s="15">
        <v>1437</v>
      </c>
      <c r="I194" s="106">
        <f t="shared" si="7"/>
        <v>100</v>
      </c>
      <c r="J194" s="40"/>
      <c r="K194" s="9"/>
      <c r="L194" s="100" t="s">
        <v>254</v>
      </c>
      <c r="M194" s="9">
        <v>772</v>
      </c>
      <c r="N194" s="9"/>
      <c r="P194" s="97"/>
    </row>
    <row r="195" spans="1:16" ht="15.75">
      <c r="A195" s="43" t="s">
        <v>207</v>
      </c>
      <c r="B195" s="15">
        <v>2400</v>
      </c>
      <c r="C195" s="15"/>
      <c r="D195" s="15">
        <f>IF(C195&gt;0,C195,B195)</f>
        <v>2400</v>
      </c>
      <c r="E195" s="15">
        <v>600</v>
      </c>
      <c r="F195" s="15">
        <v>1200</v>
      </c>
      <c r="G195" s="15">
        <v>1800</v>
      </c>
      <c r="H195" s="15">
        <v>2400</v>
      </c>
      <c r="I195" s="106">
        <f t="shared" si="7"/>
        <v>100</v>
      </c>
      <c r="J195" s="40"/>
      <c r="K195" s="9"/>
      <c r="L195" s="100"/>
      <c r="M195" s="9"/>
      <c r="N195" s="9"/>
      <c r="P195" s="97"/>
    </row>
    <row r="196" spans="1:16" ht="15.75">
      <c r="A196" s="43" t="s">
        <v>208</v>
      </c>
      <c r="B196" s="15">
        <v>550</v>
      </c>
      <c r="C196" s="15"/>
      <c r="D196" s="15">
        <f>IF(C196&gt;0,C196,B196)</f>
        <v>550</v>
      </c>
      <c r="E196" s="15">
        <v>0</v>
      </c>
      <c r="F196" s="15">
        <v>0</v>
      </c>
      <c r="G196" s="15">
        <v>0</v>
      </c>
      <c r="H196" s="15">
        <v>0</v>
      </c>
      <c r="I196" s="106">
        <f t="shared" si="7"/>
        <v>0</v>
      </c>
      <c r="J196" s="40"/>
      <c r="K196" s="9"/>
      <c r="L196" s="101"/>
      <c r="M196" s="102">
        <f>SUM(M191:M194)</f>
        <v>1360</v>
      </c>
      <c r="N196" s="102">
        <f>SUM(N191:N194)</f>
        <v>2130</v>
      </c>
      <c r="O196" s="102">
        <f>SUM(O191:O194)</f>
        <v>2719</v>
      </c>
      <c r="P196" s="102">
        <f>SUM(P191:P194)</f>
        <v>3307</v>
      </c>
    </row>
    <row r="197" spans="1:11" ht="15" customHeight="1">
      <c r="A197" s="74" t="s">
        <v>162</v>
      </c>
      <c r="B197" s="75">
        <f>SUM(B191:B196)</f>
        <v>7876.9</v>
      </c>
      <c r="C197" s="75">
        <f>B191+B192+B193+B194+B195+B196</f>
        <v>7876.9</v>
      </c>
      <c r="D197" s="75">
        <f>IF(C197&gt;0,C197,B197)</f>
        <v>7876.9</v>
      </c>
      <c r="E197" s="75">
        <f>SUM(E191:E196)</f>
        <v>1658.9</v>
      </c>
      <c r="F197" s="75">
        <f>SUM(F191:F196)</f>
        <v>3325</v>
      </c>
      <c r="G197" s="75">
        <f>SUM(G191:G196)</f>
        <v>4998</v>
      </c>
      <c r="H197" s="75">
        <f>SUM(H191:H196)</f>
        <v>7318.9</v>
      </c>
      <c r="I197" s="169">
        <f t="shared" si="7"/>
        <v>92.91599487107872</v>
      </c>
      <c r="J197" s="40"/>
      <c r="K197" s="9"/>
    </row>
    <row r="198" spans="1:11" ht="6" customHeight="1" thickBot="1">
      <c r="A198" s="13"/>
      <c r="B198" s="15"/>
      <c r="C198" s="40"/>
      <c r="D198" s="15"/>
      <c r="E198" s="40"/>
      <c r="F198" s="40"/>
      <c r="G198" s="40"/>
      <c r="H198" s="40"/>
      <c r="I198" s="106"/>
      <c r="J198" s="40"/>
      <c r="K198" s="9"/>
    </row>
    <row r="199" spans="1:15" ht="18.75" thickBot="1">
      <c r="A199" s="19" t="s">
        <v>174</v>
      </c>
      <c r="B199" s="60">
        <f>B188+B197</f>
        <v>352760.00000000006</v>
      </c>
      <c r="C199" s="60">
        <f>C188+C197</f>
        <v>381272.9000000001</v>
      </c>
      <c r="D199" s="60">
        <f>IF(C199&gt;0,C199,B199)</f>
        <v>381272.9000000001</v>
      </c>
      <c r="E199" s="60">
        <f>E188+E197</f>
        <v>63308.9</v>
      </c>
      <c r="F199" s="60">
        <f>F188+F197</f>
        <v>140609.8</v>
      </c>
      <c r="G199" s="60">
        <f>G188+G197</f>
        <v>218557</v>
      </c>
      <c r="H199" s="60">
        <f>H188+H197</f>
        <v>306163.7</v>
      </c>
      <c r="I199" s="184">
        <f t="shared" si="7"/>
        <v>80.3004094967148</v>
      </c>
      <c r="J199" s="40"/>
      <c r="K199" s="9"/>
      <c r="L199" s="218" t="s">
        <v>255</v>
      </c>
      <c r="M199" s="218"/>
      <c r="N199" s="218"/>
      <c r="O199" s="218"/>
    </row>
    <row r="200" spans="1:15" ht="17.25">
      <c r="A200" s="18"/>
      <c r="B200" s="82"/>
      <c r="C200" s="40"/>
      <c r="D200" s="40"/>
      <c r="E200" s="40"/>
      <c r="F200" s="40"/>
      <c r="G200" s="40"/>
      <c r="H200" s="40"/>
      <c r="I200" s="107"/>
      <c r="J200" s="40"/>
      <c r="K200" s="9"/>
      <c r="L200" s="80"/>
      <c r="M200" s="80"/>
      <c r="N200" s="80"/>
      <c r="O200" s="80"/>
    </row>
    <row r="201" spans="2:15" ht="15">
      <c r="B201" s="37"/>
      <c r="C201" s="40"/>
      <c r="D201" s="40"/>
      <c r="E201" s="40"/>
      <c r="F201" s="40"/>
      <c r="G201" s="40"/>
      <c r="H201" s="40"/>
      <c r="I201" s="107"/>
      <c r="J201" s="40"/>
      <c r="K201" s="9"/>
      <c r="L201" s="80">
        <f>E199-61468.2</f>
        <v>1840.7000000000044</v>
      </c>
      <c r="M201" s="80"/>
      <c r="N201" s="80"/>
      <c r="O201" s="80"/>
    </row>
    <row r="202" spans="2:11" ht="15">
      <c r="B202" s="37"/>
      <c r="C202" s="40"/>
      <c r="D202" s="40"/>
      <c r="E202" s="40"/>
      <c r="F202" s="40"/>
      <c r="G202" s="40"/>
      <c r="H202" s="40"/>
      <c r="I202" s="107"/>
      <c r="J202" s="40"/>
      <c r="K202" s="9"/>
    </row>
    <row r="203" spans="2:13" ht="15">
      <c r="B203" s="37"/>
      <c r="C203" s="40"/>
      <c r="D203" s="40"/>
      <c r="E203" s="40"/>
      <c r="F203" s="40"/>
      <c r="G203" s="40"/>
      <c r="H203" s="40"/>
      <c r="I203" s="107"/>
      <c r="J203" s="40"/>
      <c r="K203" s="9"/>
      <c r="L203" s="78" t="s">
        <v>256</v>
      </c>
      <c r="M203" s="79"/>
    </row>
    <row r="204" spans="2:13" ht="15">
      <c r="B204" s="37"/>
      <c r="C204" s="40"/>
      <c r="D204" s="40"/>
      <c r="E204" s="40"/>
      <c r="F204" s="40"/>
      <c r="G204" s="40"/>
      <c r="H204" s="40"/>
      <c r="I204" s="107"/>
      <c r="J204" s="40"/>
      <c r="K204" s="9"/>
      <c r="L204" s="78"/>
      <c r="M204" s="79"/>
    </row>
    <row r="205" spans="2:13" ht="15">
      <c r="B205" s="37"/>
      <c r="C205" s="40"/>
      <c r="D205" s="40"/>
      <c r="E205" s="40"/>
      <c r="F205" s="40"/>
      <c r="G205" s="40"/>
      <c r="H205" s="40"/>
      <c r="I205" s="107"/>
      <c r="J205" s="40"/>
      <c r="K205" s="9"/>
      <c r="L205" s="78"/>
      <c r="M205" s="79"/>
    </row>
    <row r="206" spans="2:13" ht="15">
      <c r="B206" s="37"/>
      <c r="C206" s="40"/>
      <c r="D206" s="40"/>
      <c r="E206" s="40"/>
      <c r="F206" s="40"/>
      <c r="G206" s="40"/>
      <c r="H206" s="40"/>
      <c r="I206" s="107"/>
      <c r="J206" s="40"/>
      <c r="K206" s="9"/>
      <c r="L206" s="80"/>
      <c r="M206" s="119"/>
    </row>
    <row r="207" spans="2:13" ht="15">
      <c r="B207" s="37"/>
      <c r="C207" s="40"/>
      <c r="D207" s="40"/>
      <c r="E207" s="40"/>
      <c r="F207" s="40"/>
      <c r="G207" s="40"/>
      <c r="H207" s="40"/>
      <c r="I207" s="107"/>
      <c r="J207" s="40"/>
      <c r="K207" s="9"/>
      <c r="L207" s="79"/>
      <c r="M207" s="79"/>
    </row>
    <row r="208" spans="2:13" ht="15">
      <c r="B208" s="37"/>
      <c r="C208" s="40"/>
      <c r="D208" s="40"/>
      <c r="E208" s="40"/>
      <c r="F208" s="40"/>
      <c r="G208" s="40"/>
      <c r="H208" s="40"/>
      <c r="I208" s="107"/>
      <c r="J208" s="40"/>
      <c r="K208" s="9"/>
      <c r="L208" s="103" t="s">
        <v>215</v>
      </c>
      <c r="M208" s="103"/>
    </row>
    <row r="209" spans="2:13" ht="15">
      <c r="B209" s="37"/>
      <c r="C209" s="40"/>
      <c r="D209" s="40"/>
      <c r="E209" s="40"/>
      <c r="F209" s="40"/>
      <c r="G209" s="40"/>
      <c r="H209" s="40"/>
      <c r="I209" s="107"/>
      <c r="J209" s="40"/>
      <c r="K209" s="9"/>
      <c r="L209" s="80">
        <f>B206-M208</f>
        <v>0</v>
      </c>
      <c r="M209" s="80"/>
    </row>
    <row r="210" spans="2:12" ht="15">
      <c r="B210" s="37"/>
      <c r="C210" s="40"/>
      <c r="D210" s="40"/>
      <c r="E210" s="40"/>
      <c r="F210" s="40"/>
      <c r="G210" s="40"/>
      <c r="H210" s="40"/>
      <c r="I210" s="107"/>
      <c r="J210" s="40"/>
      <c r="K210" s="9"/>
      <c r="L210" s="1" t="s">
        <v>257</v>
      </c>
    </row>
    <row r="211" spans="2:11" ht="15">
      <c r="B211" s="37"/>
      <c r="C211" s="40"/>
      <c r="D211" s="40"/>
      <c r="E211" s="40"/>
      <c r="F211" s="40"/>
      <c r="G211" s="40"/>
      <c r="H211" s="40"/>
      <c r="I211" s="107"/>
      <c r="J211" s="40"/>
      <c r="K211" s="9"/>
    </row>
    <row r="212" spans="2:11" ht="15">
      <c r="B212" s="37"/>
      <c r="C212" s="40"/>
      <c r="D212" s="40"/>
      <c r="E212" s="40"/>
      <c r="F212" s="40"/>
      <c r="G212" s="40"/>
      <c r="H212" s="40"/>
      <c r="I212" s="107"/>
      <c r="J212" s="40"/>
      <c r="K212" s="9"/>
    </row>
    <row r="213" spans="2:11" ht="15">
      <c r="B213" s="37"/>
      <c r="C213" s="40"/>
      <c r="D213" s="40"/>
      <c r="E213" s="40"/>
      <c r="F213" s="40"/>
      <c r="G213" s="40"/>
      <c r="H213" s="40"/>
      <c r="I213" s="107"/>
      <c r="J213" s="40"/>
      <c r="K213" s="9"/>
    </row>
    <row r="214" spans="2:11" ht="15">
      <c r="B214" s="37"/>
      <c r="C214" s="40"/>
      <c r="D214" s="40"/>
      <c r="E214" s="40"/>
      <c r="F214" s="40"/>
      <c r="G214" s="40"/>
      <c r="H214" s="40"/>
      <c r="I214" s="107"/>
      <c r="J214" s="40"/>
      <c r="K214" s="9"/>
    </row>
    <row r="215" spans="2:11" ht="15">
      <c r="B215" s="37"/>
      <c r="C215" s="40"/>
      <c r="D215" s="40"/>
      <c r="E215" s="40"/>
      <c r="F215" s="40"/>
      <c r="G215" s="40"/>
      <c r="H215" s="40"/>
      <c r="I215" s="107"/>
      <c r="J215" s="40"/>
      <c r="K215" s="9"/>
    </row>
    <row r="216" spans="2:11" ht="15">
      <c r="B216" s="37"/>
      <c r="C216" s="40"/>
      <c r="D216" s="40"/>
      <c r="E216" s="40"/>
      <c r="F216" s="40"/>
      <c r="G216" s="40"/>
      <c r="H216" s="40"/>
      <c r="I216" s="107"/>
      <c r="J216" s="40"/>
      <c r="K216" s="9"/>
    </row>
    <row r="217" spans="2:11" ht="15">
      <c r="B217" s="37"/>
      <c r="C217" s="40"/>
      <c r="D217" s="40"/>
      <c r="E217" s="40"/>
      <c r="F217" s="40"/>
      <c r="G217" s="40"/>
      <c r="H217" s="40"/>
      <c r="I217" s="107"/>
      <c r="J217" s="40"/>
      <c r="K217" s="9"/>
    </row>
    <row r="218" spans="2:11" ht="15">
      <c r="B218" s="37"/>
      <c r="C218" s="40"/>
      <c r="D218" s="40"/>
      <c r="E218" s="40"/>
      <c r="F218" s="40"/>
      <c r="G218" s="40"/>
      <c r="H218" s="40"/>
      <c r="I218" s="107"/>
      <c r="J218" s="40"/>
      <c r="K218" s="9"/>
    </row>
    <row r="219" spans="2:10" ht="15">
      <c r="B219" s="37"/>
      <c r="C219" s="40"/>
      <c r="D219" s="40"/>
      <c r="E219" s="40"/>
      <c r="F219" s="40"/>
      <c r="G219" s="40"/>
      <c r="H219" s="40"/>
      <c r="I219" s="107"/>
      <c r="J219" s="39"/>
    </row>
    <row r="220" spans="2:10" ht="15">
      <c r="B220" s="37"/>
      <c r="C220" s="40"/>
      <c r="D220" s="40"/>
      <c r="E220" s="40"/>
      <c r="F220" s="40"/>
      <c r="G220" s="40"/>
      <c r="H220" s="40"/>
      <c r="I220" s="107"/>
      <c r="J220" s="39"/>
    </row>
    <row r="221" spans="2:10" ht="15">
      <c r="B221" s="37"/>
      <c r="C221" s="40"/>
      <c r="D221" s="40"/>
      <c r="E221" s="40"/>
      <c r="F221" s="40"/>
      <c r="G221" s="40"/>
      <c r="H221" s="40"/>
      <c r="I221" s="107"/>
      <c r="J221" s="39"/>
    </row>
    <row r="222" spans="2:10" ht="15">
      <c r="B222" s="37"/>
      <c r="C222" s="40"/>
      <c r="D222" s="40"/>
      <c r="E222" s="40"/>
      <c r="F222" s="40"/>
      <c r="G222" s="40"/>
      <c r="H222" s="40"/>
      <c r="I222" s="107"/>
      <c r="J222" s="39"/>
    </row>
    <row r="223" spans="2:10" ht="15">
      <c r="B223" s="37"/>
      <c r="C223" s="40"/>
      <c r="D223" s="40"/>
      <c r="E223" s="40"/>
      <c r="F223" s="40"/>
      <c r="G223" s="40"/>
      <c r="H223" s="40"/>
      <c r="I223" s="107"/>
      <c r="J223" s="39"/>
    </row>
    <row r="224" spans="2:10" ht="15">
      <c r="B224" s="37"/>
      <c r="C224" s="40"/>
      <c r="D224" s="40"/>
      <c r="E224" s="40"/>
      <c r="F224" s="40"/>
      <c r="G224" s="40"/>
      <c r="H224" s="40"/>
      <c r="I224" s="107"/>
      <c r="J224" s="39"/>
    </row>
    <row r="225" spans="2:10" ht="15">
      <c r="B225" s="37"/>
      <c r="C225" s="40"/>
      <c r="D225" s="40"/>
      <c r="E225" s="40"/>
      <c r="F225" s="40"/>
      <c r="G225" s="40"/>
      <c r="H225" s="40"/>
      <c r="I225" s="107"/>
      <c r="J225" s="39"/>
    </row>
    <row r="226" spans="2:10" ht="15">
      <c r="B226" s="37"/>
      <c r="C226" s="40"/>
      <c r="D226" s="40"/>
      <c r="E226" s="40"/>
      <c r="F226" s="40"/>
      <c r="G226" s="40"/>
      <c r="H226" s="40"/>
      <c r="I226" s="107"/>
      <c r="J226" s="39"/>
    </row>
    <row r="227" spans="2:10" ht="15">
      <c r="B227" s="37"/>
      <c r="C227" s="40"/>
      <c r="D227" s="40"/>
      <c r="E227" s="40"/>
      <c r="F227" s="40"/>
      <c r="G227" s="40"/>
      <c r="H227" s="40"/>
      <c r="I227" s="107"/>
      <c r="J227" s="39"/>
    </row>
    <row r="228" spans="2:10" ht="15">
      <c r="B228" s="37"/>
      <c r="C228" s="40"/>
      <c r="D228" s="40"/>
      <c r="E228" s="40"/>
      <c r="F228" s="40"/>
      <c r="G228" s="40"/>
      <c r="H228" s="40"/>
      <c r="I228" s="107"/>
      <c r="J228" s="39"/>
    </row>
    <row r="229" spans="2:10" ht="15">
      <c r="B229" s="37"/>
      <c r="C229" s="40"/>
      <c r="D229" s="40"/>
      <c r="E229" s="40"/>
      <c r="F229" s="40"/>
      <c r="G229" s="40"/>
      <c r="H229" s="40"/>
      <c r="I229" s="107"/>
      <c r="J229" s="39"/>
    </row>
    <row r="230" spans="2:10" ht="15">
      <c r="B230" s="37"/>
      <c r="C230" s="40"/>
      <c r="D230" s="40"/>
      <c r="E230" s="40"/>
      <c r="F230" s="40"/>
      <c r="G230" s="40"/>
      <c r="H230" s="40"/>
      <c r="I230" s="107"/>
      <c r="J230" s="39"/>
    </row>
    <row r="231" spans="2:10" ht="15">
      <c r="B231" s="37"/>
      <c r="C231" s="40"/>
      <c r="D231" s="40"/>
      <c r="E231" s="40"/>
      <c r="F231" s="40"/>
      <c r="G231" s="40"/>
      <c r="H231" s="40"/>
      <c r="I231" s="107"/>
      <c r="J231" s="39"/>
    </row>
    <row r="232" spans="2:10" ht="15">
      <c r="B232" s="37"/>
      <c r="C232" s="40"/>
      <c r="D232" s="40"/>
      <c r="E232" s="40"/>
      <c r="F232" s="40"/>
      <c r="G232" s="40"/>
      <c r="H232" s="40"/>
      <c r="I232" s="107"/>
      <c r="J232" s="39"/>
    </row>
    <row r="233" spans="2:10" ht="15">
      <c r="B233" s="37"/>
      <c r="C233" s="40"/>
      <c r="D233" s="40"/>
      <c r="E233" s="40"/>
      <c r="F233" s="40"/>
      <c r="G233" s="40"/>
      <c r="H233" s="40"/>
      <c r="I233" s="107"/>
      <c r="J233" s="39"/>
    </row>
    <row r="234" spans="2:10" ht="15">
      <c r="B234" s="37"/>
      <c r="C234" s="40"/>
      <c r="D234" s="40"/>
      <c r="E234" s="40"/>
      <c r="F234" s="40"/>
      <c r="G234" s="40"/>
      <c r="H234" s="40"/>
      <c r="I234" s="107"/>
      <c r="J234" s="39"/>
    </row>
    <row r="235" spans="2:10" ht="15">
      <c r="B235" s="37"/>
      <c r="C235" s="40"/>
      <c r="D235" s="40"/>
      <c r="E235" s="40"/>
      <c r="F235" s="40"/>
      <c r="G235" s="40"/>
      <c r="H235" s="40"/>
      <c r="I235" s="107"/>
      <c r="J235" s="39"/>
    </row>
    <row r="236" spans="2:10" ht="15">
      <c r="B236" s="37"/>
      <c r="C236" s="40"/>
      <c r="D236" s="40"/>
      <c r="E236" s="40"/>
      <c r="F236" s="40"/>
      <c r="G236" s="40"/>
      <c r="H236" s="40"/>
      <c r="I236" s="107"/>
      <c r="J236" s="39"/>
    </row>
    <row r="237" spans="2:10" ht="15">
      <c r="B237" s="37"/>
      <c r="C237" s="40"/>
      <c r="D237" s="40"/>
      <c r="E237" s="40"/>
      <c r="F237" s="40"/>
      <c r="G237" s="40"/>
      <c r="H237" s="40"/>
      <c r="I237" s="107"/>
      <c r="J237" s="39"/>
    </row>
    <row r="238" spans="2:10" ht="15">
      <c r="B238" s="37"/>
      <c r="C238" s="40"/>
      <c r="D238" s="40"/>
      <c r="E238" s="40"/>
      <c r="F238" s="40"/>
      <c r="G238" s="40"/>
      <c r="H238" s="40"/>
      <c r="I238" s="107"/>
      <c r="J238" s="39"/>
    </row>
    <row r="239" spans="2:10" ht="15">
      <c r="B239" s="37"/>
      <c r="C239" s="40"/>
      <c r="D239" s="40"/>
      <c r="E239" s="40"/>
      <c r="F239" s="40"/>
      <c r="G239" s="40"/>
      <c r="H239" s="40"/>
      <c r="I239" s="107"/>
      <c r="J239" s="39"/>
    </row>
    <row r="240" spans="2:10" ht="15">
      <c r="B240" s="37"/>
      <c r="C240" s="40"/>
      <c r="D240" s="40"/>
      <c r="E240" s="40"/>
      <c r="F240" s="40"/>
      <c r="G240" s="40"/>
      <c r="H240" s="40"/>
      <c r="I240" s="107"/>
      <c r="J240" s="39"/>
    </row>
    <row r="241" spans="2:10" ht="15">
      <c r="B241" s="37"/>
      <c r="C241" s="40"/>
      <c r="D241" s="40"/>
      <c r="E241" s="40"/>
      <c r="F241" s="40"/>
      <c r="G241" s="40"/>
      <c r="H241" s="40"/>
      <c r="I241" s="107"/>
      <c r="J241" s="39"/>
    </row>
    <row r="242" spans="2:10" ht="15">
      <c r="B242" s="37"/>
      <c r="C242" s="40"/>
      <c r="D242" s="40"/>
      <c r="E242" s="40"/>
      <c r="F242" s="40"/>
      <c r="G242" s="40"/>
      <c r="H242" s="40"/>
      <c r="I242" s="107"/>
      <c r="J242" s="39"/>
    </row>
    <row r="243" spans="2:10" ht="15">
      <c r="B243" s="37"/>
      <c r="C243" s="40"/>
      <c r="D243" s="40"/>
      <c r="E243" s="40"/>
      <c r="F243" s="40"/>
      <c r="G243" s="40"/>
      <c r="H243" s="40"/>
      <c r="I243" s="107"/>
      <c r="J243" s="39"/>
    </row>
    <row r="244" spans="2:10" ht="15">
      <c r="B244" s="37"/>
      <c r="C244" s="40"/>
      <c r="D244" s="40"/>
      <c r="E244" s="40"/>
      <c r="F244" s="40"/>
      <c r="G244" s="40"/>
      <c r="H244" s="40"/>
      <c r="I244" s="107"/>
      <c r="J244" s="39"/>
    </row>
    <row r="245" spans="2:10" ht="15">
      <c r="B245" s="37"/>
      <c r="C245" s="40"/>
      <c r="D245" s="40"/>
      <c r="E245" s="40"/>
      <c r="F245" s="40"/>
      <c r="G245" s="40"/>
      <c r="H245" s="40"/>
      <c r="I245" s="107"/>
      <c r="J245" s="39"/>
    </row>
    <row r="246" spans="2:10" ht="15">
      <c r="B246" s="37"/>
      <c r="C246" s="40"/>
      <c r="D246" s="40"/>
      <c r="E246" s="40"/>
      <c r="F246" s="40"/>
      <c r="G246" s="40"/>
      <c r="H246" s="40"/>
      <c r="I246" s="107"/>
      <c r="J246" s="39"/>
    </row>
    <row r="247" spans="2:10" ht="15">
      <c r="B247" s="37"/>
      <c r="C247" s="40"/>
      <c r="D247" s="40"/>
      <c r="E247" s="40"/>
      <c r="F247" s="40"/>
      <c r="G247" s="40"/>
      <c r="H247" s="40"/>
      <c r="I247" s="107"/>
      <c r="J247" s="39"/>
    </row>
    <row r="248" spans="2:10" ht="15">
      <c r="B248" s="37"/>
      <c r="C248" s="40"/>
      <c r="D248" s="40"/>
      <c r="E248" s="40"/>
      <c r="F248" s="40"/>
      <c r="G248" s="40"/>
      <c r="H248" s="40"/>
      <c r="I248" s="107"/>
      <c r="J248" s="39"/>
    </row>
    <row r="249" spans="2:10" ht="15">
      <c r="B249" s="37"/>
      <c r="C249" s="40"/>
      <c r="D249" s="40"/>
      <c r="E249" s="40"/>
      <c r="F249" s="40"/>
      <c r="G249" s="40"/>
      <c r="H249" s="40"/>
      <c r="I249" s="107"/>
      <c r="J249" s="39"/>
    </row>
    <row r="250" spans="2:10" ht="15">
      <c r="B250" s="37"/>
      <c r="C250" s="40"/>
      <c r="D250" s="40"/>
      <c r="E250" s="40"/>
      <c r="F250" s="40"/>
      <c r="G250" s="40"/>
      <c r="H250" s="40"/>
      <c r="I250" s="107"/>
      <c r="J250" s="39"/>
    </row>
    <row r="251" spans="2:10" ht="15">
      <c r="B251" s="37"/>
      <c r="C251" s="40"/>
      <c r="D251" s="40"/>
      <c r="E251" s="40"/>
      <c r="F251" s="40"/>
      <c r="G251" s="40"/>
      <c r="H251" s="40"/>
      <c r="I251" s="107"/>
      <c r="J251" s="39"/>
    </row>
    <row r="252" spans="2:10" ht="15">
      <c r="B252" s="37"/>
      <c r="C252" s="40"/>
      <c r="D252" s="40"/>
      <c r="E252" s="40"/>
      <c r="F252" s="40"/>
      <c r="G252" s="40"/>
      <c r="H252" s="40"/>
      <c r="I252" s="107"/>
      <c r="J252" s="39"/>
    </row>
    <row r="253" spans="2:10" ht="15">
      <c r="B253" s="37"/>
      <c r="C253" s="40"/>
      <c r="D253" s="40"/>
      <c r="E253" s="40"/>
      <c r="F253" s="40"/>
      <c r="G253" s="40"/>
      <c r="H253" s="40"/>
      <c r="I253" s="107"/>
      <c r="J253" s="39"/>
    </row>
    <row r="254" spans="2:10" ht="15">
      <c r="B254" s="37"/>
      <c r="C254" s="40"/>
      <c r="D254" s="40"/>
      <c r="E254" s="40"/>
      <c r="F254" s="40"/>
      <c r="G254" s="40"/>
      <c r="H254" s="40"/>
      <c r="I254" s="107"/>
      <c r="J254" s="39"/>
    </row>
    <row r="255" spans="2:10" ht="15">
      <c r="B255" s="37"/>
      <c r="C255" s="40"/>
      <c r="D255" s="40"/>
      <c r="E255" s="40"/>
      <c r="F255" s="40"/>
      <c r="G255" s="40"/>
      <c r="H255" s="40"/>
      <c r="I255" s="107"/>
      <c r="J255" s="39"/>
    </row>
    <row r="256" spans="2:10" ht="15">
      <c r="B256" s="37"/>
      <c r="C256" s="40"/>
      <c r="D256" s="40"/>
      <c r="E256" s="40"/>
      <c r="F256" s="40"/>
      <c r="G256" s="40"/>
      <c r="H256" s="40"/>
      <c r="I256" s="107"/>
      <c r="J256" s="39"/>
    </row>
    <row r="257" spans="2:10" ht="15">
      <c r="B257" s="37"/>
      <c r="C257" s="40"/>
      <c r="D257" s="40"/>
      <c r="E257" s="40"/>
      <c r="F257" s="40"/>
      <c r="G257" s="40"/>
      <c r="H257" s="40"/>
      <c r="I257" s="107"/>
      <c r="J257" s="39"/>
    </row>
    <row r="258" spans="2:10" ht="15">
      <c r="B258" s="37"/>
      <c r="C258" s="40"/>
      <c r="D258" s="40"/>
      <c r="E258" s="40"/>
      <c r="F258" s="40"/>
      <c r="G258" s="40"/>
      <c r="H258" s="40"/>
      <c r="I258" s="107"/>
      <c r="J258" s="39"/>
    </row>
    <row r="259" spans="2:10" ht="15">
      <c r="B259" s="37"/>
      <c r="C259" s="40"/>
      <c r="D259" s="40"/>
      <c r="E259" s="40"/>
      <c r="F259" s="40"/>
      <c r="G259" s="40"/>
      <c r="H259" s="40"/>
      <c r="I259" s="107"/>
      <c r="J259" s="39"/>
    </row>
    <row r="260" spans="2:10" ht="15">
      <c r="B260" s="37"/>
      <c r="C260" s="40"/>
      <c r="D260" s="40"/>
      <c r="E260" s="40"/>
      <c r="F260" s="40"/>
      <c r="G260" s="40"/>
      <c r="H260" s="40"/>
      <c r="I260" s="107"/>
      <c r="J260" s="39"/>
    </row>
    <row r="261" spans="2:10" ht="15">
      <c r="B261" s="37"/>
      <c r="C261" s="40"/>
      <c r="D261" s="40"/>
      <c r="E261" s="40"/>
      <c r="F261" s="40"/>
      <c r="G261" s="40"/>
      <c r="H261" s="40"/>
      <c r="I261" s="107"/>
      <c r="J261" s="39"/>
    </row>
    <row r="262" spans="2:10" ht="15">
      <c r="B262" s="37"/>
      <c r="C262" s="40"/>
      <c r="D262" s="40"/>
      <c r="E262" s="40"/>
      <c r="F262" s="40"/>
      <c r="G262" s="40"/>
      <c r="H262" s="40"/>
      <c r="I262" s="107"/>
      <c r="J262" s="39"/>
    </row>
    <row r="263" spans="2:10" ht="15">
      <c r="B263" s="37"/>
      <c r="C263" s="40"/>
      <c r="D263" s="40"/>
      <c r="E263" s="40"/>
      <c r="F263" s="40"/>
      <c r="G263" s="40"/>
      <c r="H263" s="40"/>
      <c r="I263" s="107"/>
      <c r="J263" s="39"/>
    </row>
    <row r="264" spans="2:10" ht="15">
      <c r="B264" s="37"/>
      <c r="C264" s="40"/>
      <c r="D264" s="40"/>
      <c r="E264" s="40"/>
      <c r="F264" s="40"/>
      <c r="G264" s="40"/>
      <c r="H264" s="40"/>
      <c r="I264" s="107"/>
      <c r="J264" s="39"/>
    </row>
    <row r="265" spans="2:10" ht="15">
      <c r="B265" s="37"/>
      <c r="C265" s="40"/>
      <c r="D265" s="40"/>
      <c r="E265" s="40"/>
      <c r="F265" s="40"/>
      <c r="G265" s="40"/>
      <c r="H265" s="40"/>
      <c r="I265" s="107"/>
      <c r="J265" s="39"/>
    </row>
    <row r="266" spans="2:10" ht="15">
      <c r="B266" s="37"/>
      <c r="C266" s="40"/>
      <c r="D266" s="40"/>
      <c r="E266" s="40"/>
      <c r="F266" s="40"/>
      <c r="G266" s="40"/>
      <c r="H266" s="40"/>
      <c r="I266" s="107"/>
      <c r="J266" s="39"/>
    </row>
    <row r="267" spans="2:10" ht="15">
      <c r="B267" s="37"/>
      <c r="C267" s="40"/>
      <c r="D267" s="40"/>
      <c r="F267" s="40"/>
      <c r="G267" s="39"/>
      <c r="H267" s="39"/>
      <c r="I267" s="108"/>
      <c r="J267" s="39"/>
    </row>
    <row r="268" spans="2:10" ht="15">
      <c r="B268" s="37"/>
      <c r="C268" s="40"/>
      <c r="D268" s="40"/>
      <c r="F268" s="40"/>
      <c r="G268" s="39"/>
      <c r="H268" s="39"/>
      <c r="I268" s="108"/>
      <c r="J268" s="39"/>
    </row>
    <row r="269" spans="2:10" ht="15">
      <c r="B269" s="37"/>
      <c r="C269" s="40"/>
      <c r="D269" s="40"/>
      <c r="F269" s="40"/>
      <c r="G269" s="39"/>
      <c r="H269" s="39"/>
      <c r="I269" s="108"/>
      <c r="J269" s="39"/>
    </row>
    <row r="270" spans="2:10" ht="15">
      <c r="B270" s="37"/>
      <c r="C270" s="40"/>
      <c r="D270" s="40"/>
      <c r="F270" s="40"/>
      <c r="G270" s="39"/>
      <c r="H270" s="39"/>
      <c r="I270" s="108"/>
      <c r="J270" s="39"/>
    </row>
    <row r="271" spans="2:10" ht="15">
      <c r="B271" s="37"/>
      <c r="C271" s="40"/>
      <c r="D271" s="40"/>
      <c r="F271" s="40"/>
      <c r="G271" s="39"/>
      <c r="H271" s="39"/>
      <c r="I271" s="108"/>
      <c r="J271" s="39"/>
    </row>
    <row r="272" spans="2:10" ht="15">
      <c r="B272" s="37"/>
      <c r="C272" s="40"/>
      <c r="D272" s="40"/>
      <c r="F272" s="40"/>
      <c r="G272" s="39"/>
      <c r="H272" s="39"/>
      <c r="I272" s="108"/>
      <c r="J272" s="39"/>
    </row>
    <row r="273" spans="2:10" ht="15">
      <c r="B273" s="37"/>
      <c r="C273" s="40"/>
      <c r="D273" s="40"/>
      <c r="F273" s="40"/>
      <c r="G273" s="39"/>
      <c r="H273" s="39"/>
      <c r="I273" s="108"/>
      <c r="J273" s="39"/>
    </row>
    <row r="274" spans="2:10" ht="15">
      <c r="B274" s="37"/>
      <c r="C274" s="40"/>
      <c r="D274" s="40"/>
      <c r="F274" s="40"/>
      <c r="G274" s="39"/>
      <c r="H274" s="39"/>
      <c r="I274" s="108"/>
      <c r="J274" s="39"/>
    </row>
    <row r="275" spans="2:10" ht="15">
      <c r="B275" s="37"/>
      <c r="C275" s="40"/>
      <c r="D275" s="40"/>
      <c r="F275" s="40"/>
      <c r="G275" s="39"/>
      <c r="H275" s="39"/>
      <c r="I275" s="108"/>
      <c r="J275" s="39"/>
    </row>
    <row r="276" spans="2:10" ht="15">
      <c r="B276" s="37"/>
      <c r="C276" s="40"/>
      <c r="D276" s="40"/>
      <c r="F276" s="40"/>
      <c r="G276" s="39"/>
      <c r="H276" s="39"/>
      <c r="I276" s="108"/>
      <c r="J276" s="39"/>
    </row>
    <row r="277" spans="2:10" ht="15">
      <c r="B277" s="37"/>
      <c r="C277" s="40"/>
      <c r="D277" s="40"/>
      <c r="F277" s="40"/>
      <c r="G277" s="39"/>
      <c r="H277" s="39"/>
      <c r="I277" s="108"/>
      <c r="J277" s="39"/>
    </row>
    <row r="278" spans="2:10" ht="15">
      <c r="B278" s="37"/>
      <c r="C278" s="40"/>
      <c r="D278" s="40"/>
      <c r="F278" s="40"/>
      <c r="G278" s="39"/>
      <c r="H278" s="39"/>
      <c r="I278" s="108"/>
      <c r="J278" s="39"/>
    </row>
    <row r="279" spans="2:10" ht="15">
      <c r="B279" s="37"/>
      <c r="C279" s="40"/>
      <c r="D279" s="40"/>
      <c r="F279" s="40"/>
      <c r="G279" s="39"/>
      <c r="H279" s="39"/>
      <c r="I279" s="108"/>
      <c r="J279" s="39"/>
    </row>
    <row r="280" spans="2:10" ht="15">
      <c r="B280" s="37"/>
      <c r="C280" s="40"/>
      <c r="D280" s="40"/>
      <c r="F280" s="40"/>
      <c r="G280" s="39"/>
      <c r="H280" s="39"/>
      <c r="I280" s="108"/>
      <c r="J280" s="39"/>
    </row>
    <row r="281" spans="2:10" ht="15">
      <c r="B281" s="37"/>
      <c r="C281" s="40"/>
      <c r="D281" s="40"/>
      <c r="F281" s="40"/>
      <c r="G281" s="39"/>
      <c r="H281" s="39"/>
      <c r="I281" s="108"/>
      <c r="J281" s="39"/>
    </row>
    <row r="282" spans="2:10" ht="15">
      <c r="B282" s="37"/>
      <c r="C282" s="40"/>
      <c r="D282" s="40"/>
      <c r="F282" s="40"/>
      <c r="G282" s="39"/>
      <c r="H282" s="39"/>
      <c r="I282" s="108"/>
      <c r="J282" s="39"/>
    </row>
    <row r="283" spans="2:10" ht="15">
      <c r="B283" s="37"/>
      <c r="C283" s="40"/>
      <c r="D283" s="40"/>
      <c r="F283" s="40"/>
      <c r="G283" s="39"/>
      <c r="H283" s="39"/>
      <c r="I283" s="108"/>
      <c r="J283" s="39"/>
    </row>
    <row r="284" spans="2:10" ht="15">
      <c r="B284" s="37"/>
      <c r="C284" s="40"/>
      <c r="D284" s="40"/>
      <c r="F284" s="40"/>
      <c r="G284" s="39"/>
      <c r="H284" s="39"/>
      <c r="I284" s="108"/>
      <c r="J284" s="39"/>
    </row>
    <row r="285" spans="2:10" ht="15">
      <c r="B285" s="37"/>
      <c r="C285" s="40"/>
      <c r="D285" s="40"/>
      <c r="F285" s="40"/>
      <c r="G285" s="39"/>
      <c r="H285" s="39"/>
      <c r="I285" s="108"/>
      <c r="J285" s="39"/>
    </row>
    <row r="286" spans="2:10" ht="15">
      <c r="B286" s="37"/>
      <c r="C286" s="40"/>
      <c r="D286" s="40"/>
      <c r="F286" s="40"/>
      <c r="G286" s="39"/>
      <c r="H286" s="39"/>
      <c r="I286" s="108"/>
      <c r="J286" s="39"/>
    </row>
    <row r="287" spans="2:10" ht="15">
      <c r="B287" s="37"/>
      <c r="C287" s="40"/>
      <c r="D287" s="40"/>
      <c r="F287" s="40"/>
      <c r="G287" s="39"/>
      <c r="H287" s="39"/>
      <c r="I287" s="108"/>
      <c r="J287" s="39"/>
    </row>
    <row r="288" spans="2:10" ht="15">
      <c r="B288" s="37"/>
      <c r="C288" s="40"/>
      <c r="D288" s="40"/>
      <c r="F288" s="40"/>
      <c r="G288" s="39"/>
      <c r="H288" s="39"/>
      <c r="I288" s="108"/>
      <c r="J288" s="39"/>
    </row>
    <row r="289" spans="2:10" ht="15">
      <c r="B289" s="37"/>
      <c r="C289" s="40"/>
      <c r="D289" s="40"/>
      <c r="F289" s="40"/>
      <c r="G289" s="39"/>
      <c r="H289" s="39"/>
      <c r="I289" s="108"/>
      <c r="J289" s="39"/>
    </row>
    <row r="290" spans="2:10" ht="15">
      <c r="B290" s="37"/>
      <c r="C290" s="40"/>
      <c r="D290" s="40"/>
      <c r="F290" s="40"/>
      <c r="G290" s="39"/>
      <c r="H290" s="39"/>
      <c r="I290" s="108"/>
      <c r="J290" s="39"/>
    </row>
    <row r="291" spans="2:10" ht="15">
      <c r="B291" s="37"/>
      <c r="C291" s="40"/>
      <c r="D291" s="40"/>
      <c r="F291" s="40"/>
      <c r="G291" s="39"/>
      <c r="H291" s="39"/>
      <c r="I291" s="108"/>
      <c r="J291" s="39"/>
    </row>
    <row r="292" spans="2:10" ht="15">
      <c r="B292" s="37"/>
      <c r="C292" s="40"/>
      <c r="D292" s="40"/>
      <c r="F292" s="40"/>
      <c r="G292" s="39"/>
      <c r="H292" s="39"/>
      <c r="I292" s="108"/>
      <c r="J292" s="39"/>
    </row>
    <row r="293" spans="2:10" ht="15">
      <c r="B293" s="37"/>
      <c r="C293" s="40"/>
      <c r="D293" s="40"/>
      <c r="F293" s="40"/>
      <c r="G293" s="39"/>
      <c r="H293" s="39"/>
      <c r="I293" s="108"/>
      <c r="J293" s="39"/>
    </row>
    <row r="294" spans="2:10" ht="15">
      <c r="B294" s="37"/>
      <c r="C294" s="40"/>
      <c r="D294" s="40"/>
      <c r="F294" s="40"/>
      <c r="G294" s="39"/>
      <c r="H294" s="39"/>
      <c r="I294" s="108"/>
      <c r="J294" s="39"/>
    </row>
    <row r="295" spans="2:10" ht="15">
      <c r="B295" s="37"/>
      <c r="C295" s="40"/>
      <c r="D295" s="40"/>
      <c r="F295" s="40"/>
      <c r="G295" s="39"/>
      <c r="H295" s="39"/>
      <c r="I295" s="108"/>
      <c r="J295" s="39"/>
    </row>
    <row r="296" spans="2:10" ht="15">
      <c r="B296" s="37"/>
      <c r="C296" s="40"/>
      <c r="D296" s="40"/>
      <c r="F296" s="40"/>
      <c r="G296" s="39"/>
      <c r="H296" s="39"/>
      <c r="I296" s="108"/>
      <c r="J296" s="39"/>
    </row>
    <row r="297" spans="2:10" ht="15">
      <c r="B297" s="37"/>
      <c r="C297" s="40"/>
      <c r="D297" s="40"/>
      <c r="F297" s="40"/>
      <c r="G297" s="39"/>
      <c r="H297" s="39"/>
      <c r="I297" s="108"/>
      <c r="J297" s="39"/>
    </row>
    <row r="298" spans="2:10" ht="15">
      <c r="B298" s="37"/>
      <c r="C298" s="40"/>
      <c r="D298" s="40"/>
      <c r="F298" s="40"/>
      <c r="G298" s="39"/>
      <c r="H298" s="39"/>
      <c r="I298" s="108"/>
      <c r="J298" s="39"/>
    </row>
    <row r="299" spans="2:10" ht="15">
      <c r="B299" s="37"/>
      <c r="C299" s="40"/>
      <c r="D299" s="40"/>
      <c r="F299" s="40"/>
      <c r="G299" s="39"/>
      <c r="H299" s="39"/>
      <c r="I299" s="108"/>
      <c r="J299" s="39"/>
    </row>
    <row r="300" spans="2:10" ht="15">
      <c r="B300" s="37"/>
      <c r="C300" s="40"/>
      <c r="D300" s="40"/>
      <c r="F300" s="40"/>
      <c r="G300" s="39"/>
      <c r="H300" s="39"/>
      <c r="I300" s="108"/>
      <c r="J300" s="39"/>
    </row>
    <row r="301" spans="2:10" ht="15">
      <c r="B301" s="37"/>
      <c r="C301" s="40"/>
      <c r="D301" s="40"/>
      <c r="F301" s="40"/>
      <c r="G301" s="39"/>
      <c r="H301" s="39"/>
      <c r="I301" s="108"/>
      <c r="J301" s="39"/>
    </row>
    <row r="302" spans="2:10" ht="15">
      <c r="B302" s="37"/>
      <c r="C302" s="40"/>
      <c r="D302" s="40"/>
      <c r="F302" s="40"/>
      <c r="G302" s="39"/>
      <c r="H302" s="39"/>
      <c r="I302" s="108"/>
      <c r="J302" s="39"/>
    </row>
    <row r="303" spans="2:10" ht="15">
      <c r="B303" s="37"/>
      <c r="C303" s="40"/>
      <c r="D303" s="40"/>
      <c r="F303" s="40"/>
      <c r="G303" s="39"/>
      <c r="H303" s="39"/>
      <c r="I303" s="108"/>
      <c r="J303" s="39"/>
    </row>
    <row r="304" spans="2:10" ht="15">
      <c r="B304" s="37"/>
      <c r="C304" s="40"/>
      <c r="D304" s="40"/>
      <c r="F304" s="40"/>
      <c r="G304" s="39"/>
      <c r="H304" s="39"/>
      <c r="I304" s="108"/>
      <c r="J304" s="39"/>
    </row>
    <row r="305" spans="2:10" ht="15">
      <c r="B305" s="37"/>
      <c r="C305" s="40"/>
      <c r="D305" s="40"/>
      <c r="F305" s="40"/>
      <c r="G305" s="39"/>
      <c r="H305" s="39"/>
      <c r="I305" s="108"/>
      <c r="J305" s="39"/>
    </row>
    <row r="306" spans="2:10" ht="15">
      <c r="B306" s="37"/>
      <c r="C306" s="40"/>
      <c r="D306" s="40"/>
      <c r="F306" s="40"/>
      <c r="G306" s="39"/>
      <c r="H306" s="39"/>
      <c r="I306" s="108"/>
      <c r="J306" s="39"/>
    </row>
    <row r="307" spans="2:10" ht="15">
      <c r="B307" s="37"/>
      <c r="C307" s="40"/>
      <c r="D307" s="40"/>
      <c r="F307" s="40"/>
      <c r="G307" s="39"/>
      <c r="H307" s="39"/>
      <c r="I307" s="108"/>
      <c r="J307" s="39"/>
    </row>
    <row r="308" spans="2:10" ht="15">
      <c r="B308" s="37"/>
      <c r="C308" s="40"/>
      <c r="D308" s="40"/>
      <c r="F308" s="40"/>
      <c r="G308" s="39"/>
      <c r="H308" s="39"/>
      <c r="I308" s="108"/>
      <c r="J308" s="39"/>
    </row>
    <row r="309" spans="2:10" ht="15">
      <c r="B309" s="37"/>
      <c r="C309" s="40"/>
      <c r="D309" s="40"/>
      <c r="F309" s="40"/>
      <c r="G309" s="39"/>
      <c r="H309" s="39"/>
      <c r="I309" s="108"/>
      <c r="J309" s="39"/>
    </row>
    <row r="310" spans="2:10" ht="15">
      <c r="B310" s="37"/>
      <c r="C310" s="40"/>
      <c r="D310" s="40"/>
      <c r="F310" s="40"/>
      <c r="G310" s="39"/>
      <c r="H310" s="39"/>
      <c r="I310" s="108"/>
      <c r="J310" s="39"/>
    </row>
    <row r="311" spans="2:10" ht="15">
      <c r="B311" s="37"/>
      <c r="C311" s="40"/>
      <c r="D311" s="40"/>
      <c r="F311" s="40"/>
      <c r="G311" s="39"/>
      <c r="H311" s="39"/>
      <c r="I311" s="108"/>
      <c r="J311" s="39"/>
    </row>
    <row r="312" spans="2:10" ht="15">
      <c r="B312" s="37"/>
      <c r="C312" s="40"/>
      <c r="D312" s="40"/>
      <c r="F312" s="40"/>
      <c r="G312" s="39"/>
      <c r="H312" s="39"/>
      <c r="I312" s="108"/>
      <c r="J312" s="39"/>
    </row>
    <row r="313" spans="2:10" ht="15">
      <c r="B313" s="37"/>
      <c r="C313" s="40"/>
      <c r="D313" s="40"/>
      <c r="F313" s="40"/>
      <c r="G313" s="39"/>
      <c r="H313" s="39"/>
      <c r="I313" s="108"/>
      <c r="J313" s="39"/>
    </row>
    <row r="314" spans="2:10" ht="15">
      <c r="B314" s="37"/>
      <c r="C314" s="40"/>
      <c r="D314" s="40"/>
      <c r="F314" s="40"/>
      <c r="G314" s="39"/>
      <c r="H314" s="39"/>
      <c r="I314" s="108"/>
      <c r="J314" s="39"/>
    </row>
    <row r="315" spans="2:10" ht="15">
      <c r="B315" s="37"/>
      <c r="C315" s="40"/>
      <c r="D315" s="40"/>
      <c r="F315" s="40"/>
      <c r="G315" s="39"/>
      <c r="H315" s="39"/>
      <c r="I315" s="108"/>
      <c r="J315" s="39"/>
    </row>
    <row r="316" spans="2:10" ht="15">
      <c r="B316" s="37"/>
      <c r="C316" s="40"/>
      <c r="D316" s="40"/>
      <c r="F316" s="40"/>
      <c r="G316" s="39"/>
      <c r="H316" s="39"/>
      <c r="I316" s="108"/>
      <c r="J316" s="39"/>
    </row>
    <row r="317" spans="2:10" ht="15">
      <c r="B317" s="37"/>
      <c r="C317" s="40"/>
      <c r="D317" s="40"/>
      <c r="F317" s="40"/>
      <c r="G317" s="39"/>
      <c r="H317" s="39"/>
      <c r="I317" s="108"/>
      <c r="J317" s="39"/>
    </row>
    <row r="318" spans="2:10" ht="15">
      <c r="B318" s="37"/>
      <c r="C318" s="40"/>
      <c r="D318" s="40"/>
      <c r="F318" s="40"/>
      <c r="G318" s="39"/>
      <c r="H318" s="39"/>
      <c r="I318" s="108"/>
      <c r="J318" s="39"/>
    </row>
    <row r="319" spans="2:10" ht="15">
      <c r="B319" s="37"/>
      <c r="C319" s="40"/>
      <c r="D319" s="40"/>
      <c r="F319" s="40"/>
      <c r="G319" s="39"/>
      <c r="H319" s="39"/>
      <c r="I319" s="108"/>
      <c r="J319" s="39"/>
    </row>
    <row r="320" spans="2:10" ht="15">
      <c r="B320" s="37"/>
      <c r="C320" s="40"/>
      <c r="D320" s="40"/>
      <c r="F320" s="40"/>
      <c r="G320" s="39"/>
      <c r="H320" s="39"/>
      <c r="I320" s="108"/>
      <c r="J320" s="39"/>
    </row>
    <row r="321" spans="2:10" ht="15">
      <c r="B321" s="37"/>
      <c r="C321" s="40"/>
      <c r="D321" s="40"/>
      <c r="F321" s="40"/>
      <c r="G321" s="39"/>
      <c r="H321" s="39"/>
      <c r="I321" s="108"/>
      <c r="J321" s="39"/>
    </row>
    <row r="322" spans="2:10" ht="15">
      <c r="B322" s="37"/>
      <c r="C322" s="40"/>
      <c r="D322" s="40"/>
      <c r="F322" s="40"/>
      <c r="G322" s="39"/>
      <c r="H322" s="39"/>
      <c r="I322" s="108"/>
      <c r="J322" s="39"/>
    </row>
    <row r="323" spans="2:10" ht="15">
      <c r="B323" s="37"/>
      <c r="C323" s="40"/>
      <c r="D323" s="40"/>
      <c r="F323" s="40"/>
      <c r="G323" s="39"/>
      <c r="H323" s="39"/>
      <c r="I323" s="108"/>
      <c r="J323" s="39"/>
    </row>
    <row r="324" spans="2:10" ht="15">
      <c r="B324" s="37"/>
      <c r="C324" s="40"/>
      <c r="D324" s="40"/>
      <c r="F324" s="40"/>
      <c r="G324" s="39"/>
      <c r="H324" s="39"/>
      <c r="I324" s="108"/>
      <c r="J324" s="39"/>
    </row>
    <row r="325" spans="2:10" ht="15">
      <c r="B325" s="37"/>
      <c r="C325" s="40"/>
      <c r="D325" s="40"/>
      <c r="F325" s="40"/>
      <c r="G325" s="39"/>
      <c r="H325" s="39"/>
      <c r="I325" s="108"/>
      <c r="J325" s="39"/>
    </row>
    <row r="326" spans="2:10" ht="15">
      <c r="B326" s="37"/>
      <c r="C326" s="40"/>
      <c r="D326" s="40"/>
      <c r="F326" s="40"/>
      <c r="G326" s="39"/>
      <c r="H326" s="39"/>
      <c r="I326" s="108"/>
      <c r="J326" s="39"/>
    </row>
    <row r="327" spans="2:10" ht="15">
      <c r="B327" s="37"/>
      <c r="C327" s="40"/>
      <c r="D327" s="40"/>
      <c r="F327" s="40"/>
      <c r="G327" s="39"/>
      <c r="H327" s="39"/>
      <c r="I327" s="108"/>
      <c r="J327" s="39"/>
    </row>
    <row r="328" spans="2:10" ht="15">
      <c r="B328" s="37"/>
      <c r="C328" s="40"/>
      <c r="D328" s="40"/>
      <c r="F328" s="40"/>
      <c r="G328" s="39"/>
      <c r="H328" s="39"/>
      <c r="I328" s="108"/>
      <c r="J328" s="39"/>
    </row>
    <row r="329" spans="2:10" ht="15">
      <c r="B329" s="37"/>
      <c r="C329" s="40"/>
      <c r="D329" s="40"/>
      <c r="F329" s="40"/>
      <c r="G329" s="39"/>
      <c r="H329" s="39"/>
      <c r="I329" s="108"/>
      <c r="J329" s="39"/>
    </row>
    <row r="330" spans="2:10" ht="15">
      <c r="B330" s="37"/>
      <c r="C330" s="40"/>
      <c r="D330" s="40"/>
      <c r="F330" s="40"/>
      <c r="G330" s="39"/>
      <c r="H330" s="39"/>
      <c r="I330" s="108"/>
      <c r="J330" s="39"/>
    </row>
    <row r="331" spans="2:10" ht="15">
      <c r="B331" s="37"/>
      <c r="C331" s="40"/>
      <c r="D331" s="40"/>
      <c r="F331" s="40"/>
      <c r="G331" s="39"/>
      <c r="H331" s="39"/>
      <c r="I331" s="108"/>
      <c r="J331" s="39"/>
    </row>
    <row r="332" spans="2:10" ht="15">
      <c r="B332" s="37"/>
      <c r="C332" s="40"/>
      <c r="D332" s="40"/>
      <c r="F332" s="40"/>
      <c r="G332" s="39"/>
      <c r="H332" s="39"/>
      <c r="I332" s="108"/>
      <c r="J332" s="39"/>
    </row>
    <row r="333" spans="2:10" ht="15">
      <c r="B333" s="37"/>
      <c r="C333" s="40"/>
      <c r="D333" s="40"/>
      <c r="F333" s="40"/>
      <c r="G333" s="39"/>
      <c r="H333" s="39"/>
      <c r="I333" s="108"/>
      <c r="J333" s="39"/>
    </row>
    <row r="334" spans="2:10" ht="15">
      <c r="B334" s="37"/>
      <c r="C334" s="40"/>
      <c r="D334" s="40"/>
      <c r="F334" s="40"/>
      <c r="G334" s="39"/>
      <c r="H334" s="39"/>
      <c r="I334" s="108"/>
      <c r="J334" s="39"/>
    </row>
    <row r="335" spans="2:10" ht="15">
      <c r="B335" s="37"/>
      <c r="C335" s="40"/>
      <c r="D335" s="40"/>
      <c r="F335" s="40"/>
      <c r="G335" s="39"/>
      <c r="H335" s="39"/>
      <c r="I335" s="108"/>
      <c r="J335" s="39"/>
    </row>
    <row r="336" spans="2:10" ht="15">
      <c r="B336" s="37"/>
      <c r="C336" s="40"/>
      <c r="D336" s="40"/>
      <c r="F336" s="40"/>
      <c r="G336" s="39"/>
      <c r="H336" s="39"/>
      <c r="I336" s="108"/>
      <c r="J336" s="39"/>
    </row>
    <row r="337" spans="2:10" ht="15">
      <c r="B337" s="37"/>
      <c r="C337" s="40"/>
      <c r="D337" s="40"/>
      <c r="F337" s="40"/>
      <c r="G337" s="39"/>
      <c r="H337" s="39"/>
      <c r="I337" s="108"/>
      <c r="J337" s="39"/>
    </row>
    <row r="338" spans="2:10" ht="15">
      <c r="B338" s="37"/>
      <c r="C338" s="40"/>
      <c r="D338" s="40"/>
      <c r="F338" s="40"/>
      <c r="G338" s="39"/>
      <c r="H338" s="39"/>
      <c r="I338" s="108"/>
      <c r="J338" s="39"/>
    </row>
    <row r="339" spans="2:10" ht="15">
      <c r="B339" s="37"/>
      <c r="C339" s="40"/>
      <c r="D339" s="40"/>
      <c r="F339" s="40"/>
      <c r="G339" s="39"/>
      <c r="H339" s="39"/>
      <c r="I339" s="108"/>
      <c r="J339" s="39"/>
    </row>
    <row r="340" spans="2:10" ht="15">
      <c r="B340" s="37"/>
      <c r="C340" s="40"/>
      <c r="D340" s="40"/>
      <c r="F340" s="40"/>
      <c r="G340" s="39"/>
      <c r="H340" s="39"/>
      <c r="I340" s="108"/>
      <c r="J340" s="39"/>
    </row>
    <row r="341" spans="2:10" ht="15">
      <c r="B341" s="37"/>
      <c r="C341" s="40"/>
      <c r="D341" s="40"/>
      <c r="F341" s="40"/>
      <c r="G341" s="39"/>
      <c r="H341" s="39"/>
      <c r="I341" s="108"/>
      <c r="J341" s="39"/>
    </row>
    <row r="342" spans="2:10" ht="15">
      <c r="B342" s="37"/>
      <c r="C342" s="40"/>
      <c r="D342" s="40"/>
      <c r="F342" s="40"/>
      <c r="G342" s="39"/>
      <c r="H342" s="39"/>
      <c r="I342" s="108"/>
      <c r="J342" s="39"/>
    </row>
    <row r="343" spans="2:10" ht="15">
      <c r="B343" s="37"/>
      <c r="C343" s="40"/>
      <c r="D343" s="40"/>
      <c r="F343" s="40"/>
      <c r="G343" s="39"/>
      <c r="H343" s="39"/>
      <c r="I343" s="108"/>
      <c r="J343" s="39"/>
    </row>
    <row r="344" spans="2:10" ht="15">
      <c r="B344" s="37"/>
      <c r="C344" s="40"/>
      <c r="D344" s="40"/>
      <c r="F344" s="40"/>
      <c r="G344" s="39"/>
      <c r="H344" s="39"/>
      <c r="I344" s="108"/>
      <c r="J344" s="39"/>
    </row>
    <row r="345" spans="2:10" ht="15">
      <c r="B345" s="37"/>
      <c r="C345" s="40"/>
      <c r="D345" s="40"/>
      <c r="F345" s="40"/>
      <c r="G345" s="39"/>
      <c r="H345" s="39"/>
      <c r="I345" s="108"/>
      <c r="J345" s="39"/>
    </row>
    <row r="346" spans="2:10" ht="15">
      <c r="B346" s="37"/>
      <c r="C346" s="40"/>
      <c r="D346" s="40"/>
      <c r="F346" s="40"/>
      <c r="G346" s="39"/>
      <c r="H346" s="39"/>
      <c r="I346" s="108"/>
      <c r="J346" s="39"/>
    </row>
    <row r="347" spans="2:10" ht="15">
      <c r="B347" s="37"/>
      <c r="C347" s="40"/>
      <c r="D347" s="40"/>
      <c r="F347" s="40"/>
      <c r="G347" s="39"/>
      <c r="H347" s="39"/>
      <c r="I347" s="108"/>
      <c r="J347" s="39"/>
    </row>
    <row r="348" spans="2:10" ht="15">
      <c r="B348" s="37"/>
      <c r="C348" s="40"/>
      <c r="D348" s="40"/>
      <c r="F348" s="40"/>
      <c r="G348" s="39"/>
      <c r="H348" s="39"/>
      <c r="I348" s="108"/>
      <c r="J348" s="39"/>
    </row>
    <row r="349" spans="2:10" ht="15">
      <c r="B349" s="37"/>
      <c r="C349" s="40"/>
      <c r="D349" s="40"/>
      <c r="F349" s="40"/>
      <c r="G349" s="39"/>
      <c r="H349" s="39"/>
      <c r="I349" s="108"/>
      <c r="J349" s="39"/>
    </row>
    <row r="350" spans="2:10" ht="15">
      <c r="B350" s="37"/>
      <c r="C350" s="40"/>
      <c r="D350" s="40"/>
      <c r="F350" s="40"/>
      <c r="G350" s="39"/>
      <c r="H350" s="39"/>
      <c r="I350" s="108"/>
      <c r="J350" s="39"/>
    </row>
    <row r="351" spans="2:10" ht="15">
      <c r="B351" s="37"/>
      <c r="C351" s="40"/>
      <c r="D351" s="40"/>
      <c r="F351" s="40"/>
      <c r="G351" s="39"/>
      <c r="H351" s="39"/>
      <c r="I351" s="108"/>
      <c r="J351" s="39"/>
    </row>
    <row r="352" spans="2:10" ht="15">
      <c r="B352" s="37"/>
      <c r="C352" s="40"/>
      <c r="D352" s="40"/>
      <c r="F352" s="40"/>
      <c r="G352" s="39"/>
      <c r="H352" s="39"/>
      <c r="I352" s="108"/>
      <c r="J352" s="39"/>
    </row>
    <row r="353" spans="2:10" ht="15">
      <c r="B353" s="37"/>
      <c r="C353" s="40"/>
      <c r="D353" s="40"/>
      <c r="F353" s="40"/>
      <c r="G353" s="39"/>
      <c r="H353" s="39"/>
      <c r="I353" s="108"/>
      <c r="J353" s="39"/>
    </row>
    <row r="354" spans="2:10" ht="15">
      <c r="B354" s="37"/>
      <c r="C354" s="40"/>
      <c r="D354" s="40"/>
      <c r="F354" s="40"/>
      <c r="G354" s="39"/>
      <c r="H354" s="39"/>
      <c r="I354" s="108"/>
      <c r="J354" s="39"/>
    </row>
    <row r="355" spans="2:10" ht="15">
      <c r="B355" s="37"/>
      <c r="C355" s="40"/>
      <c r="D355" s="40"/>
      <c r="F355" s="40"/>
      <c r="G355" s="39"/>
      <c r="H355" s="39"/>
      <c r="I355" s="108"/>
      <c r="J355" s="39"/>
    </row>
    <row r="356" spans="2:10" ht="15">
      <c r="B356" s="37"/>
      <c r="C356" s="40"/>
      <c r="D356" s="40"/>
      <c r="F356" s="40"/>
      <c r="G356" s="39"/>
      <c r="H356" s="39"/>
      <c r="I356" s="108"/>
      <c r="J356" s="39"/>
    </row>
    <row r="357" spans="2:10" ht="15">
      <c r="B357" s="37"/>
      <c r="C357" s="40"/>
      <c r="D357" s="40"/>
      <c r="F357" s="40"/>
      <c r="G357" s="39"/>
      <c r="H357" s="39"/>
      <c r="I357" s="108"/>
      <c r="J357" s="39"/>
    </row>
    <row r="358" spans="2:10" ht="15">
      <c r="B358" s="37"/>
      <c r="C358" s="40"/>
      <c r="D358" s="40"/>
      <c r="F358" s="40"/>
      <c r="G358" s="39"/>
      <c r="H358" s="39"/>
      <c r="I358" s="108"/>
      <c r="J358" s="39"/>
    </row>
    <row r="359" spans="2:10" ht="15">
      <c r="B359" s="37"/>
      <c r="C359" s="40"/>
      <c r="D359" s="40"/>
      <c r="F359" s="40"/>
      <c r="G359" s="39"/>
      <c r="H359" s="39"/>
      <c r="I359" s="108"/>
      <c r="J359" s="39"/>
    </row>
    <row r="360" spans="2:10" ht="15">
      <c r="B360" s="37"/>
      <c r="C360" s="40"/>
      <c r="D360" s="40"/>
      <c r="F360" s="40"/>
      <c r="G360" s="39"/>
      <c r="H360" s="39"/>
      <c r="I360" s="108"/>
      <c r="J360" s="39"/>
    </row>
    <row r="361" spans="2:10" ht="15">
      <c r="B361" s="37"/>
      <c r="C361" s="40"/>
      <c r="D361" s="40"/>
      <c r="F361" s="40"/>
      <c r="G361" s="39"/>
      <c r="H361" s="39"/>
      <c r="I361" s="108"/>
      <c r="J361" s="39"/>
    </row>
    <row r="362" spans="2:10" ht="15">
      <c r="B362" s="37"/>
      <c r="C362" s="40"/>
      <c r="D362" s="40"/>
      <c r="F362" s="40"/>
      <c r="G362" s="39"/>
      <c r="H362" s="39"/>
      <c r="I362" s="108"/>
      <c r="J362" s="39"/>
    </row>
    <row r="363" spans="2:10" ht="15">
      <c r="B363" s="37"/>
      <c r="C363" s="40"/>
      <c r="D363" s="40"/>
      <c r="F363" s="40"/>
      <c r="G363" s="39"/>
      <c r="H363" s="39"/>
      <c r="I363" s="108"/>
      <c r="J363" s="39"/>
    </row>
    <row r="364" spans="2:10" ht="15">
      <c r="B364" s="37"/>
      <c r="C364" s="40"/>
      <c r="D364" s="40"/>
      <c r="F364" s="40"/>
      <c r="G364" s="39"/>
      <c r="H364" s="39"/>
      <c r="I364" s="108"/>
      <c r="J364" s="39"/>
    </row>
    <row r="365" spans="2:10" ht="15">
      <c r="B365" s="37"/>
      <c r="C365" s="40"/>
      <c r="D365" s="40"/>
      <c r="F365" s="40"/>
      <c r="G365" s="39"/>
      <c r="H365" s="39"/>
      <c r="I365" s="108"/>
      <c r="J365" s="39"/>
    </row>
    <row r="366" spans="2:10" ht="15">
      <c r="B366" s="37"/>
      <c r="C366" s="40"/>
      <c r="D366" s="40"/>
      <c r="F366" s="40"/>
      <c r="G366" s="39"/>
      <c r="H366" s="39"/>
      <c r="I366" s="108"/>
      <c r="J366" s="39"/>
    </row>
    <row r="367" spans="2:10" ht="15">
      <c r="B367" s="37"/>
      <c r="C367" s="40"/>
      <c r="D367" s="40"/>
      <c r="F367" s="40"/>
      <c r="G367" s="39"/>
      <c r="H367" s="39"/>
      <c r="I367" s="108"/>
      <c r="J367" s="39"/>
    </row>
    <row r="368" spans="2:10" ht="15">
      <c r="B368" s="37"/>
      <c r="C368" s="40"/>
      <c r="D368" s="40"/>
      <c r="F368" s="40"/>
      <c r="G368" s="39"/>
      <c r="H368" s="39"/>
      <c r="I368" s="108"/>
      <c r="J368" s="39"/>
    </row>
    <row r="369" spans="2:10" ht="15">
      <c r="B369" s="37"/>
      <c r="C369" s="40"/>
      <c r="D369" s="40"/>
      <c r="F369" s="40"/>
      <c r="G369" s="39"/>
      <c r="H369" s="39"/>
      <c r="I369" s="108"/>
      <c r="J369" s="39"/>
    </row>
    <row r="370" spans="2:10" ht="15">
      <c r="B370" s="37"/>
      <c r="C370" s="40"/>
      <c r="D370" s="40"/>
      <c r="F370" s="40"/>
      <c r="G370" s="39"/>
      <c r="H370" s="39"/>
      <c r="I370" s="108"/>
      <c r="J370" s="39"/>
    </row>
    <row r="371" spans="2:10" ht="15">
      <c r="B371" s="37"/>
      <c r="C371" s="40"/>
      <c r="D371" s="40"/>
      <c r="F371" s="40"/>
      <c r="G371" s="39"/>
      <c r="H371" s="39"/>
      <c r="I371" s="108"/>
      <c r="J371" s="39"/>
    </row>
    <row r="372" spans="2:10" ht="15">
      <c r="B372" s="37"/>
      <c r="C372" s="40"/>
      <c r="D372" s="40"/>
      <c r="F372" s="40"/>
      <c r="G372" s="39"/>
      <c r="H372" s="39"/>
      <c r="I372" s="108"/>
      <c r="J372" s="39"/>
    </row>
    <row r="373" spans="2:10" ht="15">
      <c r="B373" s="37"/>
      <c r="C373" s="40"/>
      <c r="D373" s="40"/>
      <c r="F373" s="40"/>
      <c r="G373" s="39"/>
      <c r="H373" s="39"/>
      <c r="I373" s="108"/>
      <c r="J373" s="39"/>
    </row>
    <row r="374" spans="2:10" ht="15">
      <c r="B374" s="37"/>
      <c r="C374" s="40"/>
      <c r="D374" s="40"/>
      <c r="F374" s="40"/>
      <c r="G374" s="39"/>
      <c r="H374" s="39"/>
      <c r="I374" s="108"/>
      <c r="J374" s="39"/>
    </row>
    <row r="375" spans="2:10" ht="15">
      <c r="B375" s="37"/>
      <c r="C375" s="40"/>
      <c r="D375" s="40"/>
      <c r="F375" s="40"/>
      <c r="G375" s="39"/>
      <c r="H375" s="39"/>
      <c r="I375" s="108"/>
      <c r="J375" s="39"/>
    </row>
    <row r="376" spans="2:10" ht="15">
      <c r="B376" s="37"/>
      <c r="C376" s="40"/>
      <c r="D376" s="40"/>
      <c r="F376" s="40"/>
      <c r="G376" s="39"/>
      <c r="H376" s="39"/>
      <c r="I376" s="108"/>
      <c r="J376" s="39"/>
    </row>
    <row r="377" spans="2:10" ht="15">
      <c r="B377" s="37"/>
      <c r="C377" s="40"/>
      <c r="D377" s="40"/>
      <c r="F377" s="40"/>
      <c r="G377" s="39"/>
      <c r="H377" s="39"/>
      <c r="I377" s="108"/>
      <c r="J377" s="39"/>
    </row>
    <row r="378" spans="2:10" ht="15">
      <c r="B378" s="37"/>
      <c r="C378" s="40"/>
      <c r="D378" s="40"/>
      <c r="F378" s="40"/>
      <c r="G378" s="39"/>
      <c r="H378" s="39"/>
      <c r="I378" s="108"/>
      <c r="J378" s="39"/>
    </row>
    <row r="379" spans="2:10" ht="15">
      <c r="B379" s="37"/>
      <c r="C379" s="40"/>
      <c r="D379" s="40"/>
      <c r="F379" s="40"/>
      <c r="G379" s="39"/>
      <c r="H379" s="39"/>
      <c r="I379" s="108"/>
      <c r="J379" s="39"/>
    </row>
    <row r="380" spans="2:10" ht="15">
      <c r="B380" s="37"/>
      <c r="C380" s="40"/>
      <c r="D380" s="40"/>
      <c r="F380" s="40"/>
      <c r="G380" s="39"/>
      <c r="H380" s="39"/>
      <c r="I380" s="108"/>
      <c r="J380" s="39"/>
    </row>
    <row r="381" spans="2:10" ht="15">
      <c r="B381" s="37"/>
      <c r="C381" s="40"/>
      <c r="D381" s="40"/>
      <c r="F381" s="40"/>
      <c r="G381" s="39"/>
      <c r="H381" s="39"/>
      <c r="I381" s="108"/>
      <c r="J381" s="39"/>
    </row>
    <row r="382" spans="2:10" ht="15">
      <c r="B382" s="37"/>
      <c r="C382" s="40"/>
      <c r="D382" s="40"/>
      <c r="F382" s="40"/>
      <c r="G382" s="39"/>
      <c r="H382" s="39"/>
      <c r="I382" s="108"/>
      <c r="J382" s="39"/>
    </row>
    <row r="383" spans="2:10" ht="15">
      <c r="B383" s="37"/>
      <c r="C383" s="40"/>
      <c r="D383" s="40"/>
      <c r="F383" s="40"/>
      <c r="G383" s="39"/>
      <c r="H383" s="39"/>
      <c r="I383" s="108"/>
      <c r="J383" s="39"/>
    </row>
    <row r="384" spans="2:10" ht="15">
      <c r="B384" s="37"/>
      <c r="C384" s="40"/>
      <c r="D384" s="40"/>
      <c r="F384" s="40"/>
      <c r="G384" s="39"/>
      <c r="H384" s="39"/>
      <c r="I384" s="108"/>
      <c r="J384" s="39"/>
    </row>
    <row r="385" spans="2:10" ht="15">
      <c r="B385" s="37"/>
      <c r="C385" s="40"/>
      <c r="D385" s="40"/>
      <c r="F385" s="40"/>
      <c r="G385" s="39"/>
      <c r="H385" s="39"/>
      <c r="I385" s="108"/>
      <c r="J385" s="39"/>
    </row>
    <row r="386" spans="2:10" ht="15">
      <c r="B386" s="37"/>
      <c r="C386" s="40"/>
      <c r="D386" s="40"/>
      <c r="F386" s="40"/>
      <c r="G386" s="39"/>
      <c r="H386" s="39"/>
      <c r="I386" s="108"/>
      <c r="J386" s="39"/>
    </row>
    <row r="387" spans="2:10" ht="15">
      <c r="B387" s="37"/>
      <c r="C387" s="40"/>
      <c r="D387" s="40"/>
      <c r="F387" s="40"/>
      <c r="G387" s="39"/>
      <c r="H387" s="39"/>
      <c r="I387" s="108"/>
      <c r="J387" s="39"/>
    </row>
    <row r="388" spans="2:10" ht="15">
      <c r="B388" s="37"/>
      <c r="C388" s="40"/>
      <c r="D388" s="40"/>
      <c r="F388" s="40"/>
      <c r="G388" s="39"/>
      <c r="H388" s="39"/>
      <c r="I388" s="108"/>
      <c r="J388" s="39"/>
    </row>
    <row r="389" spans="2:10" ht="15">
      <c r="B389" s="37"/>
      <c r="C389" s="40"/>
      <c r="D389" s="40"/>
      <c r="F389" s="40"/>
      <c r="G389" s="39"/>
      <c r="H389" s="39"/>
      <c r="I389" s="108"/>
      <c r="J389" s="39"/>
    </row>
    <row r="390" spans="2:10" ht="15">
      <c r="B390" s="37"/>
      <c r="C390" s="40"/>
      <c r="D390" s="40"/>
      <c r="F390" s="40"/>
      <c r="G390" s="39"/>
      <c r="H390" s="39"/>
      <c r="I390" s="108"/>
      <c r="J390" s="39"/>
    </row>
    <row r="391" spans="2:10" ht="15">
      <c r="B391" s="37"/>
      <c r="C391" s="40"/>
      <c r="D391" s="40"/>
      <c r="F391" s="40"/>
      <c r="G391" s="39"/>
      <c r="H391" s="39"/>
      <c r="I391" s="108"/>
      <c r="J391" s="39"/>
    </row>
    <row r="392" spans="2:10" ht="15">
      <c r="B392" s="37"/>
      <c r="C392" s="40"/>
      <c r="D392" s="40"/>
      <c r="F392" s="40"/>
      <c r="G392" s="39"/>
      <c r="H392" s="39"/>
      <c r="I392" s="108"/>
      <c r="J392" s="39"/>
    </row>
    <row r="393" spans="2:10" ht="15">
      <c r="B393" s="37"/>
      <c r="C393" s="40"/>
      <c r="D393" s="40"/>
      <c r="F393" s="40"/>
      <c r="G393" s="39"/>
      <c r="H393" s="39"/>
      <c r="I393" s="108"/>
      <c r="J393" s="39"/>
    </row>
    <row r="394" spans="2:10" ht="15">
      <c r="B394" s="37"/>
      <c r="C394" s="40"/>
      <c r="D394" s="40"/>
      <c r="F394" s="40"/>
      <c r="G394" s="39"/>
      <c r="H394" s="39"/>
      <c r="I394" s="108"/>
      <c r="J394" s="39"/>
    </row>
    <row r="395" spans="2:10" ht="15">
      <c r="B395" s="37"/>
      <c r="C395" s="40"/>
      <c r="D395" s="40"/>
      <c r="F395" s="40"/>
      <c r="G395" s="39"/>
      <c r="H395" s="39"/>
      <c r="I395" s="108"/>
      <c r="J395" s="39"/>
    </row>
    <row r="396" spans="2:10" ht="15">
      <c r="B396" s="37"/>
      <c r="C396" s="40"/>
      <c r="D396" s="40"/>
      <c r="F396" s="40"/>
      <c r="G396" s="39"/>
      <c r="H396" s="39"/>
      <c r="I396" s="108"/>
      <c r="J396" s="39"/>
    </row>
    <row r="397" spans="2:10" ht="15">
      <c r="B397" s="37"/>
      <c r="C397" s="40"/>
      <c r="D397" s="40"/>
      <c r="F397" s="40"/>
      <c r="G397" s="39"/>
      <c r="H397" s="39"/>
      <c r="I397" s="108"/>
      <c r="J397" s="39"/>
    </row>
    <row r="398" spans="2:10" ht="15">
      <c r="B398" s="37"/>
      <c r="C398" s="40"/>
      <c r="D398" s="40"/>
      <c r="F398" s="40"/>
      <c r="G398" s="39"/>
      <c r="H398" s="39"/>
      <c r="I398" s="108"/>
      <c r="J398" s="39"/>
    </row>
    <row r="399" spans="2:10" ht="15">
      <c r="B399" s="37"/>
      <c r="C399" s="40"/>
      <c r="D399" s="40"/>
      <c r="F399" s="40"/>
      <c r="G399" s="39"/>
      <c r="H399" s="39"/>
      <c r="I399" s="108"/>
      <c r="J399" s="39"/>
    </row>
    <row r="400" spans="2:10" ht="15">
      <c r="B400" s="37"/>
      <c r="C400" s="40"/>
      <c r="D400" s="40"/>
      <c r="F400" s="40"/>
      <c r="G400" s="39"/>
      <c r="H400" s="39"/>
      <c r="I400" s="108"/>
      <c r="J400" s="39"/>
    </row>
    <row r="401" spans="2:10" ht="15">
      <c r="B401" s="37"/>
      <c r="C401" s="40"/>
      <c r="D401" s="40"/>
      <c r="F401" s="40"/>
      <c r="G401" s="39"/>
      <c r="H401" s="39"/>
      <c r="I401" s="108"/>
      <c r="J401" s="39"/>
    </row>
    <row r="402" spans="2:10" ht="15">
      <c r="B402" s="37"/>
      <c r="C402" s="40"/>
      <c r="D402" s="40"/>
      <c r="F402" s="40"/>
      <c r="G402" s="39"/>
      <c r="H402" s="39"/>
      <c r="I402" s="108"/>
      <c r="J402" s="39"/>
    </row>
    <row r="403" spans="2:10" ht="15">
      <c r="B403" s="37"/>
      <c r="C403" s="40"/>
      <c r="D403" s="40"/>
      <c r="F403" s="40"/>
      <c r="G403" s="39"/>
      <c r="H403" s="39"/>
      <c r="I403" s="108"/>
      <c r="J403" s="39"/>
    </row>
    <row r="404" spans="2:10" ht="15">
      <c r="B404" s="37"/>
      <c r="C404" s="40"/>
      <c r="D404" s="40"/>
      <c r="F404" s="40"/>
      <c r="G404" s="39"/>
      <c r="H404" s="39"/>
      <c r="I404" s="108"/>
      <c r="J404" s="39"/>
    </row>
    <row r="405" spans="2:10" ht="15">
      <c r="B405" s="37"/>
      <c r="C405" s="40"/>
      <c r="D405" s="40"/>
      <c r="F405" s="40"/>
      <c r="G405" s="39"/>
      <c r="H405" s="39"/>
      <c r="I405" s="108"/>
      <c r="J405" s="39"/>
    </row>
    <row r="406" spans="2:10" ht="15">
      <c r="B406" s="37"/>
      <c r="C406" s="40"/>
      <c r="D406" s="40"/>
      <c r="F406" s="40"/>
      <c r="G406" s="39"/>
      <c r="H406" s="39"/>
      <c r="I406" s="108"/>
      <c r="J406" s="39"/>
    </row>
    <row r="407" spans="2:10" ht="15">
      <c r="B407" s="37"/>
      <c r="C407" s="40"/>
      <c r="D407" s="40"/>
      <c r="F407" s="40"/>
      <c r="G407" s="39"/>
      <c r="H407" s="39"/>
      <c r="I407" s="108"/>
      <c r="J407" s="39"/>
    </row>
    <row r="408" spans="2:10" ht="15">
      <c r="B408" s="37"/>
      <c r="C408" s="40"/>
      <c r="D408" s="40"/>
      <c r="F408" s="40"/>
      <c r="G408" s="39"/>
      <c r="H408" s="39"/>
      <c r="I408" s="108"/>
      <c r="J408" s="39"/>
    </row>
    <row r="409" spans="2:10" ht="15">
      <c r="B409" s="37"/>
      <c r="C409" s="40"/>
      <c r="D409" s="40"/>
      <c r="F409" s="40"/>
      <c r="G409" s="39"/>
      <c r="H409" s="39"/>
      <c r="I409" s="108"/>
      <c r="J409" s="39"/>
    </row>
    <row r="410" spans="2:10" ht="15">
      <c r="B410" s="37"/>
      <c r="C410" s="40"/>
      <c r="D410" s="40"/>
      <c r="F410" s="40"/>
      <c r="G410" s="39"/>
      <c r="H410" s="39"/>
      <c r="I410" s="108"/>
      <c r="J410" s="39"/>
    </row>
    <row r="411" spans="2:10" ht="15">
      <c r="B411" s="37"/>
      <c r="C411" s="40"/>
      <c r="D411" s="40"/>
      <c r="F411" s="40"/>
      <c r="G411" s="39"/>
      <c r="H411" s="39"/>
      <c r="I411" s="108"/>
      <c r="J411" s="39"/>
    </row>
    <row r="412" spans="2:10" ht="15">
      <c r="B412" s="37"/>
      <c r="C412" s="40"/>
      <c r="D412" s="40"/>
      <c r="F412" s="40"/>
      <c r="G412" s="39"/>
      <c r="H412" s="39"/>
      <c r="I412" s="108"/>
      <c r="J412" s="39"/>
    </row>
    <row r="413" spans="2:10" ht="15">
      <c r="B413" s="37"/>
      <c r="C413" s="40"/>
      <c r="D413" s="40"/>
      <c r="F413" s="40"/>
      <c r="G413" s="39"/>
      <c r="H413" s="39"/>
      <c r="I413" s="108"/>
      <c r="J413" s="39"/>
    </row>
    <row r="414" spans="2:10" ht="15">
      <c r="B414" s="37"/>
      <c r="C414" s="40"/>
      <c r="D414" s="40"/>
      <c r="F414" s="40"/>
      <c r="G414" s="39"/>
      <c r="H414" s="39"/>
      <c r="I414" s="108"/>
      <c r="J414" s="39"/>
    </row>
    <row r="415" spans="2:10" ht="15">
      <c r="B415" s="37"/>
      <c r="C415" s="40"/>
      <c r="D415" s="40"/>
      <c r="F415" s="40"/>
      <c r="G415" s="39"/>
      <c r="H415" s="39"/>
      <c r="I415" s="108"/>
      <c r="J415" s="39"/>
    </row>
    <row r="416" spans="2:10" ht="15">
      <c r="B416" s="37"/>
      <c r="C416" s="40"/>
      <c r="D416" s="40"/>
      <c r="F416" s="40"/>
      <c r="G416" s="39"/>
      <c r="H416" s="39"/>
      <c r="I416" s="108"/>
      <c r="J416" s="39"/>
    </row>
    <row r="417" spans="2:10" ht="15">
      <c r="B417" s="37"/>
      <c r="C417" s="40"/>
      <c r="D417" s="40"/>
      <c r="F417" s="40"/>
      <c r="G417" s="39"/>
      <c r="H417" s="39"/>
      <c r="I417" s="108"/>
      <c r="J417" s="39"/>
    </row>
    <row r="418" spans="2:10" ht="15">
      <c r="B418" s="37"/>
      <c r="C418" s="40"/>
      <c r="D418" s="40"/>
      <c r="F418" s="40"/>
      <c r="G418" s="39"/>
      <c r="H418" s="39"/>
      <c r="I418" s="108"/>
      <c r="J418" s="39"/>
    </row>
    <row r="419" spans="2:10" ht="15">
      <c r="B419" s="37"/>
      <c r="C419" s="40"/>
      <c r="D419" s="40"/>
      <c r="F419" s="40"/>
      <c r="G419" s="39"/>
      <c r="H419" s="39"/>
      <c r="I419" s="108"/>
      <c r="J419" s="39"/>
    </row>
    <row r="420" spans="2:10" ht="15">
      <c r="B420" s="37"/>
      <c r="C420" s="40"/>
      <c r="D420" s="40"/>
      <c r="F420" s="40"/>
      <c r="G420" s="39"/>
      <c r="H420" s="39"/>
      <c r="I420" s="108"/>
      <c r="J420" s="39"/>
    </row>
    <row r="421" spans="2:10" ht="15">
      <c r="B421" s="37"/>
      <c r="C421" s="40"/>
      <c r="D421" s="40"/>
      <c r="F421" s="40"/>
      <c r="G421" s="39"/>
      <c r="H421" s="39"/>
      <c r="I421" s="108"/>
      <c r="J421" s="39"/>
    </row>
    <row r="422" spans="2:10" ht="15">
      <c r="B422" s="37"/>
      <c r="C422" s="40"/>
      <c r="D422" s="40"/>
      <c r="F422" s="40"/>
      <c r="G422" s="39"/>
      <c r="H422" s="39"/>
      <c r="I422" s="108"/>
      <c r="J422" s="39"/>
    </row>
    <row r="423" spans="2:10" ht="15">
      <c r="B423" s="37"/>
      <c r="C423" s="40"/>
      <c r="D423" s="40"/>
      <c r="F423" s="40"/>
      <c r="G423" s="39"/>
      <c r="H423" s="39"/>
      <c r="I423" s="108"/>
      <c r="J423" s="39"/>
    </row>
    <row r="424" spans="2:10" ht="15">
      <c r="B424" s="37"/>
      <c r="C424" s="40"/>
      <c r="D424" s="40"/>
      <c r="F424" s="40"/>
      <c r="G424" s="39"/>
      <c r="H424" s="39"/>
      <c r="I424" s="108"/>
      <c r="J424" s="39"/>
    </row>
    <row r="425" spans="2:10" ht="15">
      <c r="B425" s="37"/>
      <c r="C425" s="40"/>
      <c r="D425" s="40"/>
      <c r="F425" s="40"/>
      <c r="G425" s="39"/>
      <c r="H425" s="39"/>
      <c r="I425" s="108"/>
      <c r="J425" s="39"/>
    </row>
    <row r="426" spans="2:10" ht="15">
      <c r="B426" s="37"/>
      <c r="C426" s="40"/>
      <c r="D426" s="40"/>
      <c r="F426" s="40"/>
      <c r="G426" s="39"/>
      <c r="H426" s="39"/>
      <c r="I426" s="108"/>
      <c r="J426" s="39"/>
    </row>
    <row r="427" spans="2:10" ht="15">
      <c r="B427" s="37"/>
      <c r="C427" s="40"/>
      <c r="D427" s="40"/>
      <c r="F427" s="40"/>
      <c r="G427" s="39"/>
      <c r="H427" s="39"/>
      <c r="I427" s="108"/>
      <c r="J427" s="39"/>
    </row>
    <row r="428" spans="2:10" ht="15">
      <c r="B428" s="37"/>
      <c r="C428" s="40"/>
      <c r="D428" s="40"/>
      <c r="F428" s="40"/>
      <c r="G428" s="39"/>
      <c r="H428" s="39"/>
      <c r="I428" s="108"/>
      <c r="J428" s="39"/>
    </row>
    <row r="429" spans="2:10" ht="15">
      <c r="B429" s="37"/>
      <c r="C429" s="40"/>
      <c r="D429" s="40"/>
      <c r="F429" s="40"/>
      <c r="G429" s="39"/>
      <c r="H429" s="39"/>
      <c r="I429" s="108"/>
      <c r="J429" s="39"/>
    </row>
    <row r="430" spans="2:10" ht="15">
      <c r="B430" s="37"/>
      <c r="C430" s="40"/>
      <c r="D430" s="40"/>
      <c r="F430" s="40"/>
      <c r="G430" s="39"/>
      <c r="H430" s="39"/>
      <c r="I430" s="108"/>
      <c r="J430" s="39"/>
    </row>
    <row r="431" spans="2:10" ht="15">
      <c r="B431" s="37"/>
      <c r="C431" s="40"/>
      <c r="D431" s="40"/>
      <c r="F431" s="40"/>
      <c r="G431" s="39"/>
      <c r="H431" s="39"/>
      <c r="I431" s="108"/>
      <c r="J431" s="39"/>
    </row>
    <row r="432" spans="2:10" ht="15">
      <c r="B432" s="37"/>
      <c r="C432" s="40"/>
      <c r="D432" s="40"/>
      <c r="F432" s="40"/>
      <c r="G432" s="39"/>
      <c r="H432" s="39"/>
      <c r="I432" s="108"/>
      <c r="J432" s="39"/>
    </row>
    <row r="433" spans="2:10" ht="15">
      <c r="B433" s="37"/>
      <c r="C433" s="40"/>
      <c r="D433" s="40"/>
      <c r="F433" s="40"/>
      <c r="G433" s="39"/>
      <c r="H433" s="39"/>
      <c r="I433" s="108"/>
      <c r="J433" s="39"/>
    </row>
    <row r="434" spans="2:10" ht="15">
      <c r="B434" s="37"/>
      <c r="C434" s="40"/>
      <c r="D434" s="40"/>
      <c r="F434" s="40"/>
      <c r="G434" s="39"/>
      <c r="H434" s="39"/>
      <c r="I434" s="108"/>
      <c r="J434" s="39"/>
    </row>
    <row r="435" spans="2:10" ht="15">
      <c r="B435" s="37"/>
      <c r="C435" s="40"/>
      <c r="D435" s="40"/>
      <c r="F435" s="40"/>
      <c r="G435" s="39"/>
      <c r="H435" s="39"/>
      <c r="I435" s="108"/>
      <c r="J435" s="39"/>
    </row>
    <row r="436" spans="2:10" ht="15">
      <c r="B436" s="37"/>
      <c r="C436" s="40"/>
      <c r="D436" s="40"/>
      <c r="F436" s="40"/>
      <c r="G436" s="39"/>
      <c r="H436" s="39"/>
      <c r="I436" s="108"/>
      <c r="J436" s="39"/>
    </row>
    <row r="437" spans="2:10" ht="15">
      <c r="B437" s="37"/>
      <c r="C437" s="40"/>
      <c r="D437" s="40"/>
      <c r="F437" s="40"/>
      <c r="G437" s="39"/>
      <c r="H437" s="39"/>
      <c r="I437" s="108"/>
      <c r="J437" s="39"/>
    </row>
    <row r="438" spans="2:10" ht="15">
      <c r="B438" s="37"/>
      <c r="C438" s="40"/>
      <c r="D438" s="40"/>
      <c r="F438" s="40"/>
      <c r="G438" s="39"/>
      <c r="H438" s="39"/>
      <c r="I438" s="108"/>
      <c r="J438" s="39"/>
    </row>
    <row r="439" spans="2:10" ht="15">
      <c r="B439" s="37"/>
      <c r="C439" s="40"/>
      <c r="D439" s="40"/>
      <c r="F439" s="40"/>
      <c r="G439" s="39"/>
      <c r="H439" s="39"/>
      <c r="I439" s="108"/>
      <c r="J439" s="39"/>
    </row>
    <row r="440" spans="2:10" ht="15">
      <c r="B440" s="37"/>
      <c r="C440" s="40"/>
      <c r="D440" s="40"/>
      <c r="F440" s="40"/>
      <c r="G440" s="39"/>
      <c r="H440" s="39"/>
      <c r="I440" s="108"/>
      <c r="J440" s="39"/>
    </row>
    <row r="441" spans="2:10" ht="15">
      <c r="B441" s="37"/>
      <c r="C441" s="40"/>
      <c r="D441" s="40"/>
      <c r="F441" s="40"/>
      <c r="G441" s="39"/>
      <c r="H441" s="39"/>
      <c r="I441" s="108"/>
      <c r="J441" s="39"/>
    </row>
    <row r="442" spans="2:10" ht="15">
      <c r="B442" s="37"/>
      <c r="C442" s="40"/>
      <c r="D442" s="40"/>
      <c r="F442" s="40"/>
      <c r="G442" s="39"/>
      <c r="H442" s="39"/>
      <c r="I442" s="108"/>
      <c r="J442" s="39"/>
    </row>
    <row r="443" spans="2:10" ht="15">
      <c r="B443" s="37"/>
      <c r="C443" s="40"/>
      <c r="D443" s="40"/>
      <c r="F443" s="40"/>
      <c r="G443" s="39"/>
      <c r="H443" s="39"/>
      <c r="I443" s="108"/>
      <c r="J443" s="39"/>
    </row>
    <row r="444" spans="2:10" ht="15">
      <c r="B444" s="37"/>
      <c r="C444" s="40"/>
      <c r="D444" s="40"/>
      <c r="F444" s="40"/>
      <c r="G444" s="39"/>
      <c r="H444" s="39"/>
      <c r="I444" s="108"/>
      <c r="J444" s="39"/>
    </row>
    <row r="445" spans="2:10" ht="15">
      <c r="B445" s="37"/>
      <c r="C445" s="40"/>
      <c r="D445" s="40"/>
      <c r="F445" s="40"/>
      <c r="G445" s="39"/>
      <c r="H445" s="39"/>
      <c r="I445" s="108"/>
      <c r="J445" s="39"/>
    </row>
    <row r="446" spans="2:10" ht="15">
      <c r="B446" s="37"/>
      <c r="C446" s="40"/>
      <c r="D446" s="40"/>
      <c r="F446" s="40"/>
      <c r="G446" s="39"/>
      <c r="H446" s="39"/>
      <c r="I446" s="108"/>
      <c r="J446" s="39"/>
    </row>
    <row r="447" spans="2:10" ht="15">
      <c r="B447" s="37"/>
      <c r="C447" s="40"/>
      <c r="D447" s="40"/>
      <c r="F447" s="40"/>
      <c r="G447" s="39"/>
      <c r="H447" s="39"/>
      <c r="I447" s="108"/>
      <c r="J447" s="39"/>
    </row>
    <row r="448" spans="2:10" ht="15">
      <c r="B448" s="37"/>
      <c r="C448" s="40"/>
      <c r="D448" s="40"/>
      <c r="F448" s="40"/>
      <c r="G448" s="39"/>
      <c r="H448" s="39"/>
      <c r="I448" s="108"/>
      <c r="J448" s="39"/>
    </row>
    <row r="449" spans="2:10" ht="15">
      <c r="B449" s="37"/>
      <c r="C449" s="40"/>
      <c r="D449" s="40"/>
      <c r="F449" s="40"/>
      <c r="G449" s="39"/>
      <c r="H449" s="39"/>
      <c r="I449" s="108"/>
      <c r="J449" s="39"/>
    </row>
    <row r="450" spans="2:10" ht="15">
      <c r="B450" s="37"/>
      <c r="C450" s="40"/>
      <c r="D450" s="40"/>
      <c r="F450" s="40"/>
      <c r="G450" s="39"/>
      <c r="H450" s="39"/>
      <c r="I450" s="108"/>
      <c r="J450" s="39"/>
    </row>
    <row r="451" spans="2:10" ht="15">
      <c r="B451" s="37"/>
      <c r="C451" s="40"/>
      <c r="D451" s="40"/>
      <c r="F451" s="40"/>
      <c r="G451" s="39"/>
      <c r="H451" s="39"/>
      <c r="I451" s="108"/>
      <c r="J451" s="39"/>
    </row>
    <row r="452" spans="2:10" ht="15">
      <c r="B452" s="37"/>
      <c r="C452" s="40"/>
      <c r="D452" s="40"/>
      <c r="F452" s="40"/>
      <c r="G452" s="39"/>
      <c r="H452" s="39"/>
      <c r="I452" s="108"/>
      <c r="J452" s="39"/>
    </row>
    <row r="453" spans="2:10" ht="15">
      <c r="B453" s="37"/>
      <c r="C453" s="40"/>
      <c r="D453" s="40"/>
      <c r="F453" s="40"/>
      <c r="G453" s="39"/>
      <c r="H453" s="39"/>
      <c r="I453" s="108"/>
      <c r="J453" s="39"/>
    </row>
    <row r="454" spans="2:10" ht="15">
      <c r="B454" s="37"/>
      <c r="C454" s="40"/>
      <c r="D454" s="40"/>
      <c r="F454" s="40"/>
      <c r="G454" s="39"/>
      <c r="H454" s="39"/>
      <c r="I454" s="108"/>
      <c r="J454" s="39"/>
    </row>
    <row r="455" spans="2:10" ht="15">
      <c r="B455" s="37"/>
      <c r="C455" s="40"/>
      <c r="D455" s="40"/>
      <c r="F455" s="40"/>
      <c r="G455" s="39"/>
      <c r="H455" s="39"/>
      <c r="I455" s="108"/>
      <c r="J455" s="39"/>
    </row>
    <row r="456" spans="2:10" ht="15">
      <c r="B456" s="37"/>
      <c r="C456" s="40"/>
      <c r="D456" s="40"/>
      <c r="F456" s="40"/>
      <c r="G456" s="39"/>
      <c r="H456" s="39"/>
      <c r="I456" s="108"/>
      <c r="J456" s="39"/>
    </row>
    <row r="457" spans="2:10" ht="15">
      <c r="B457" s="37"/>
      <c r="C457" s="40"/>
      <c r="D457" s="40"/>
      <c r="F457" s="40"/>
      <c r="G457" s="39"/>
      <c r="H457" s="39"/>
      <c r="I457" s="108"/>
      <c r="J457" s="39"/>
    </row>
    <row r="458" spans="2:10" ht="15">
      <c r="B458" s="37"/>
      <c r="C458" s="40"/>
      <c r="D458" s="40"/>
      <c r="F458" s="40"/>
      <c r="G458" s="39"/>
      <c r="H458" s="39"/>
      <c r="I458" s="108"/>
      <c r="J458" s="39"/>
    </row>
    <row r="459" spans="2:10" ht="15">
      <c r="B459" s="37"/>
      <c r="C459" s="40"/>
      <c r="D459" s="40"/>
      <c r="F459" s="40"/>
      <c r="G459" s="39"/>
      <c r="H459" s="39"/>
      <c r="I459" s="108"/>
      <c r="J459" s="39"/>
    </row>
    <row r="460" spans="2:10" ht="15">
      <c r="B460" s="37"/>
      <c r="C460" s="40"/>
      <c r="D460" s="40"/>
      <c r="F460" s="40"/>
      <c r="G460" s="39"/>
      <c r="H460" s="39"/>
      <c r="I460" s="108"/>
      <c r="J460" s="39"/>
    </row>
    <row r="461" spans="2:10" ht="15">
      <c r="B461" s="37"/>
      <c r="C461" s="40"/>
      <c r="D461" s="40"/>
      <c r="F461" s="40"/>
      <c r="G461" s="39"/>
      <c r="H461" s="39"/>
      <c r="I461" s="108"/>
      <c r="J461" s="39"/>
    </row>
    <row r="462" spans="2:10" ht="15">
      <c r="B462" s="37"/>
      <c r="C462" s="40"/>
      <c r="D462" s="40"/>
      <c r="F462" s="40"/>
      <c r="G462" s="39"/>
      <c r="H462" s="39"/>
      <c r="I462" s="108"/>
      <c r="J462" s="39"/>
    </row>
    <row r="463" spans="2:10" ht="15">
      <c r="B463" s="37"/>
      <c r="C463" s="40"/>
      <c r="D463" s="40"/>
      <c r="F463" s="40"/>
      <c r="G463" s="39"/>
      <c r="H463" s="39"/>
      <c r="I463" s="108"/>
      <c r="J463" s="39"/>
    </row>
    <row r="464" spans="2:10" ht="15">
      <c r="B464" s="37"/>
      <c r="C464" s="40"/>
      <c r="D464" s="40"/>
      <c r="F464" s="40"/>
      <c r="G464" s="39"/>
      <c r="H464" s="39"/>
      <c r="I464" s="108"/>
      <c r="J464" s="39"/>
    </row>
    <row r="465" spans="2:10" ht="15">
      <c r="B465" s="37"/>
      <c r="C465" s="40"/>
      <c r="D465" s="40"/>
      <c r="F465" s="40"/>
      <c r="G465" s="39"/>
      <c r="H465" s="39"/>
      <c r="I465" s="108"/>
      <c r="J465" s="39"/>
    </row>
    <row r="466" spans="2:10" ht="15">
      <c r="B466" s="37"/>
      <c r="C466" s="40"/>
      <c r="D466" s="40"/>
      <c r="F466" s="40"/>
      <c r="G466" s="39"/>
      <c r="H466" s="39"/>
      <c r="I466" s="108"/>
      <c r="J466" s="39"/>
    </row>
    <row r="467" spans="2:10" ht="15">
      <c r="B467" s="37"/>
      <c r="C467" s="40"/>
      <c r="D467" s="40"/>
      <c r="F467" s="40"/>
      <c r="G467" s="39"/>
      <c r="H467" s="39"/>
      <c r="I467" s="108"/>
      <c r="J467" s="39"/>
    </row>
    <row r="468" spans="2:10" ht="15">
      <c r="B468" s="37"/>
      <c r="C468" s="40"/>
      <c r="D468" s="40"/>
      <c r="F468" s="40"/>
      <c r="G468" s="39"/>
      <c r="H468" s="39"/>
      <c r="I468" s="108"/>
      <c r="J468" s="39"/>
    </row>
    <row r="469" spans="2:10" ht="15">
      <c r="B469" s="37"/>
      <c r="C469" s="40"/>
      <c r="D469" s="40"/>
      <c r="F469" s="40"/>
      <c r="G469" s="39"/>
      <c r="H469" s="39"/>
      <c r="I469" s="108"/>
      <c r="J469" s="39"/>
    </row>
    <row r="470" spans="2:10" ht="15">
      <c r="B470" s="37"/>
      <c r="C470" s="40"/>
      <c r="D470" s="40"/>
      <c r="F470" s="40"/>
      <c r="G470" s="39"/>
      <c r="H470" s="39"/>
      <c r="I470" s="108"/>
      <c r="J470" s="39"/>
    </row>
    <row r="471" spans="2:10" ht="15">
      <c r="B471" s="37"/>
      <c r="C471" s="40"/>
      <c r="D471" s="40"/>
      <c r="F471" s="40"/>
      <c r="G471" s="39"/>
      <c r="H471" s="39"/>
      <c r="I471" s="108"/>
      <c r="J471" s="39"/>
    </row>
    <row r="472" spans="2:10" ht="15">
      <c r="B472" s="37"/>
      <c r="C472" s="40"/>
      <c r="D472" s="40"/>
      <c r="F472" s="40"/>
      <c r="G472" s="39"/>
      <c r="H472" s="39"/>
      <c r="I472" s="108"/>
      <c r="J472" s="39"/>
    </row>
    <row r="473" spans="2:10" ht="15">
      <c r="B473" s="37"/>
      <c r="C473" s="40"/>
      <c r="D473" s="40"/>
      <c r="F473" s="40"/>
      <c r="G473" s="39"/>
      <c r="H473" s="39"/>
      <c r="I473" s="108"/>
      <c r="J473" s="39"/>
    </row>
    <row r="474" spans="2:10" ht="15">
      <c r="B474" s="37"/>
      <c r="C474" s="40"/>
      <c r="D474" s="40"/>
      <c r="F474" s="40"/>
      <c r="G474" s="39"/>
      <c r="H474" s="39"/>
      <c r="I474" s="108"/>
      <c r="J474" s="39"/>
    </row>
    <row r="475" spans="2:10" ht="15">
      <c r="B475" s="37"/>
      <c r="C475" s="40"/>
      <c r="D475" s="40"/>
      <c r="F475" s="40"/>
      <c r="G475" s="39"/>
      <c r="H475" s="39"/>
      <c r="I475" s="108"/>
      <c r="J475" s="39"/>
    </row>
    <row r="476" spans="2:10" ht="15">
      <c r="B476" s="37"/>
      <c r="C476" s="40"/>
      <c r="D476" s="40"/>
      <c r="F476" s="40"/>
      <c r="G476" s="39"/>
      <c r="H476" s="39"/>
      <c r="I476" s="108"/>
      <c r="J476" s="39"/>
    </row>
    <row r="477" spans="2:10" ht="15">
      <c r="B477" s="37"/>
      <c r="C477" s="40"/>
      <c r="D477" s="40"/>
      <c r="F477" s="40"/>
      <c r="G477" s="39"/>
      <c r="H477" s="39"/>
      <c r="I477" s="108"/>
      <c r="J477" s="39"/>
    </row>
    <row r="478" spans="2:10" ht="15">
      <c r="B478" s="37"/>
      <c r="C478" s="40"/>
      <c r="D478" s="40"/>
      <c r="F478" s="40"/>
      <c r="G478" s="39"/>
      <c r="H478" s="39"/>
      <c r="I478" s="108"/>
      <c r="J478" s="39"/>
    </row>
    <row r="479" spans="2:10" ht="15">
      <c r="B479" s="37"/>
      <c r="C479" s="40"/>
      <c r="D479" s="40"/>
      <c r="F479" s="40"/>
      <c r="G479" s="39"/>
      <c r="H479" s="39"/>
      <c r="I479" s="108"/>
      <c r="J479" s="39"/>
    </row>
    <row r="480" spans="2:10" ht="15">
      <c r="B480" s="37"/>
      <c r="C480" s="40"/>
      <c r="D480" s="40"/>
      <c r="F480" s="40"/>
      <c r="G480" s="39"/>
      <c r="H480" s="39"/>
      <c r="I480" s="108"/>
      <c r="J480" s="39"/>
    </row>
    <row r="481" spans="2:10" ht="15">
      <c r="B481" s="37"/>
      <c r="C481" s="40"/>
      <c r="D481" s="40"/>
      <c r="F481" s="40"/>
      <c r="G481" s="39"/>
      <c r="H481" s="39"/>
      <c r="I481" s="108"/>
      <c r="J481" s="39"/>
    </row>
    <row r="482" spans="2:10" ht="15">
      <c r="B482" s="37"/>
      <c r="C482" s="40"/>
      <c r="D482" s="40"/>
      <c r="F482" s="40"/>
      <c r="G482" s="39"/>
      <c r="H482" s="39"/>
      <c r="I482" s="108"/>
      <c r="J482" s="39"/>
    </row>
    <row r="483" spans="2:10" ht="15">
      <c r="B483" s="37"/>
      <c r="C483" s="40"/>
      <c r="D483" s="40"/>
      <c r="F483" s="40"/>
      <c r="G483" s="39"/>
      <c r="H483" s="39"/>
      <c r="I483" s="108"/>
      <c r="J483" s="39"/>
    </row>
    <row r="484" spans="2:10" ht="15">
      <c r="B484" s="37"/>
      <c r="C484" s="40"/>
      <c r="D484" s="40"/>
      <c r="F484" s="40"/>
      <c r="G484" s="39"/>
      <c r="H484" s="39"/>
      <c r="I484" s="108"/>
      <c r="J484" s="39"/>
    </row>
    <row r="485" spans="2:10" ht="15">
      <c r="B485" s="37"/>
      <c r="C485" s="40"/>
      <c r="D485" s="40"/>
      <c r="F485" s="40"/>
      <c r="G485" s="39"/>
      <c r="H485" s="39"/>
      <c r="I485" s="108"/>
      <c r="J485" s="39"/>
    </row>
    <row r="486" spans="2:10" ht="15">
      <c r="B486" s="37"/>
      <c r="C486" s="40"/>
      <c r="D486" s="40"/>
      <c r="F486" s="40"/>
      <c r="G486" s="39"/>
      <c r="H486" s="39"/>
      <c r="I486" s="108"/>
      <c r="J486" s="39"/>
    </row>
    <row r="487" spans="2:10" ht="15">
      <c r="B487" s="37"/>
      <c r="C487" s="40"/>
      <c r="D487" s="40"/>
      <c r="F487" s="40"/>
      <c r="G487" s="39"/>
      <c r="H487" s="39"/>
      <c r="I487" s="108"/>
      <c r="J487" s="39"/>
    </row>
    <row r="488" spans="2:10" ht="15">
      <c r="B488" s="37"/>
      <c r="C488" s="40"/>
      <c r="D488" s="40"/>
      <c r="F488" s="40"/>
      <c r="G488" s="39"/>
      <c r="H488" s="39"/>
      <c r="I488" s="108"/>
      <c r="J488" s="39"/>
    </row>
    <row r="489" spans="2:10" ht="15">
      <c r="B489" s="37"/>
      <c r="C489" s="40"/>
      <c r="D489" s="40"/>
      <c r="F489" s="40"/>
      <c r="G489" s="39"/>
      <c r="H489" s="39"/>
      <c r="I489" s="108"/>
      <c r="J489" s="39"/>
    </row>
    <row r="490" spans="2:10" ht="15">
      <c r="B490" s="37"/>
      <c r="C490" s="40"/>
      <c r="D490" s="40"/>
      <c r="F490" s="40"/>
      <c r="G490" s="39"/>
      <c r="H490" s="39"/>
      <c r="I490" s="108"/>
      <c r="J490" s="39"/>
    </row>
    <row r="491" spans="2:10" ht="15">
      <c r="B491" s="37"/>
      <c r="C491" s="40"/>
      <c r="D491" s="40"/>
      <c r="F491" s="40"/>
      <c r="G491" s="39"/>
      <c r="H491" s="39"/>
      <c r="I491" s="108"/>
      <c r="J491" s="39"/>
    </row>
    <row r="492" spans="2:10" ht="15">
      <c r="B492" s="37"/>
      <c r="C492" s="40"/>
      <c r="D492" s="40"/>
      <c r="F492" s="40"/>
      <c r="G492" s="39"/>
      <c r="H492" s="39"/>
      <c r="I492" s="108"/>
      <c r="J492" s="39"/>
    </row>
    <row r="493" spans="2:10" ht="15">
      <c r="B493" s="37"/>
      <c r="C493" s="40"/>
      <c r="D493" s="40"/>
      <c r="F493" s="40"/>
      <c r="G493" s="39"/>
      <c r="H493" s="39"/>
      <c r="I493" s="108"/>
      <c r="J493" s="39"/>
    </row>
    <row r="494" spans="2:10" ht="15">
      <c r="B494" s="37"/>
      <c r="C494" s="40"/>
      <c r="D494" s="40"/>
      <c r="F494" s="40"/>
      <c r="G494" s="39"/>
      <c r="H494" s="39"/>
      <c r="I494" s="108"/>
      <c r="J494" s="39"/>
    </row>
    <row r="495" spans="2:10" ht="15">
      <c r="B495" s="37"/>
      <c r="C495" s="40"/>
      <c r="D495" s="40"/>
      <c r="F495" s="40"/>
      <c r="G495" s="39"/>
      <c r="H495" s="39"/>
      <c r="I495" s="108"/>
      <c r="J495" s="39"/>
    </row>
    <row r="496" spans="2:10" ht="15">
      <c r="B496" s="37"/>
      <c r="C496" s="40"/>
      <c r="D496" s="40"/>
      <c r="F496" s="40"/>
      <c r="G496" s="39"/>
      <c r="H496" s="39"/>
      <c r="I496" s="108"/>
      <c r="J496" s="39"/>
    </row>
    <row r="497" spans="2:10" ht="15">
      <c r="B497" s="37"/>
      <c r="C497" s="40"/>
      <c r="D497" s="40"/>
      <c r="F497" s="40"/>
      <c r="G497" s="39"/>
      <c r="H497" s="39"/>
      <c r="I497" s="108"/>
      <c r="J497" s="39"/>
    </row>
    <row r="498" spans="2:10" ht="15">
      <c r="B498" s="37"/>
      <c r="C498" s="40"/>
      <c r="D498" s="40"/>
      <c r="F498" s="40"/>
      <c r="G498" s="39"/>
      <c r="H498" s="39"/>
      <c r="I498" s="108"/>
      <c r="J498" s="39"/>
    </row>
    <row r="499" spans="2:10" ht="15">
      <c r="B499" s="37"/>
      <c r="C499" s="40"/>
      <c r="D499" s="40"/>
      <c r="F499" s="40"/>
      <c r="G499" s="39"/>
      <c r="H499" s="39"/>
      <c r="I499" s="108"/>
      <c r="J499" s="39"/>
    </row>
    <row r="500" spans="2:10" ht="15">
      <c r="B500" s="37"/>
      <c r="C500" s="40"/>
      <c r="D500" s="40"/>
      <c r="F500" s="40"/>
      <c r="G500" s="39"/>
      <c r="H500" s="39"/>
      <c r="I500" s="108"/>
      <c r="J500" s="39"/>
    </row>
    <row r="501" spans="2:10" ht="15">
      <c r="B501" s="37"/>
      <c r="C501" s="40"/>
      <c r="D501" s="40"/>
      <c r="F501" s="40"/>
      <c r="G501" s="39"/>
      <c r="H501" s="39"/>
      <c r="I501" s="108"/>
      <c r="J501" s="39"/>
    </row>
    <row r="502" spans="2:10" ht="15">
      <c r="B502" s="37"/>
      <c r="C502" s="40"/>
      <c r="D502" s="40"/>
      <c r="F502" s="40"/>
      <c r="G502" s="39"/>
      <c r="H502" s="39"/>
      <c r="I502" s="108"/>
      <c r="J502" s="39"/>
    </row>
    <row r="503" spans="2:10" ht="15">
      <c r="B503" s="37"/>
      <c r="C503" s="40"/>
      <c r="D503" s="40"/>
      <c r="F503" s="40"/>
      <c r="G503" s="39"/>
      <c r="H503" s="39"/>
      <c r="I503" s="108"/>
      <c r="J503" s="39"/>
    </row>
    <row r="504" spans="2:10" ht="15">
      <c r="B504" s="37"/>
      <c r="C504" s="40"/>
      <c r="D504" s="40"/>
      <c r="F504" s="40"/>
      <c r="G504" s="39"/>
      <c r="H504" s="39"/>
      <c r="I504" s="108"/>
      <c r="J504" s="39"/>
    </row>
    <row r="505" spans="2:10" ht="15">
      <c r="B505" s="37"/>
      <c r="C505" s="40"/>
      <c r="D505" s="40"/>
      <c r="F505" s="40"/>
      <c r="G505" s="39"/>
      <c r="H505" s="39"/>
      <c r="I505" s="108"/>
      <c r="J505" s="39"/>
    </row>
    <row r="506" spans="2:10" ht="15">
      <c r="B506" s="37"/>
      <c r="C506" s="40"/>
      <c r="D506" s="40"/>
      <c r="F506" s="40"/>
      <c r="G506" s="39"/>
      <c r="H506" s="39"/>
      <c r="I506" s="108"/>
      <c r="J506" s="39"/>
    </row>
    <row r="507" spans="2:10" ht="15">
      <c r="B507" s="37"/>
      <c r="C507" s="40"/>
      <c r="D507" s="40"/>
      <c r="F507" s="40"/>
      <c r="G507" s="39"/>
      <c r="H507" s="39"/>
      <c r="I507" s="108"/>
      <c r="J507" s="39"/>
    </row>
    <row r="508" spans="2:10" ht="15">
      <c r="B508" s="37"/>
      <c r="C508" s="40"/>
      <c r="D508" s="40"/>
      <c r="F508" s="40"/>
      <c r="G508" s="39"/>
      <c r="H508" s="39"/>
      <c r="I508" s="108"/>
      <c r="J508" s="39"/>
    </row>
    <row r="509" spans="2:10" ht="15">
      <c r="B509" s="37"/>
      <c r="C509" s="40"/>
      <c r="D509" s="40"/>
      <c r="F509" s="40"/>
      <c r="G509" s="39"/>
      <c r="H509" s="39"/>
      <c r="I509" s="108"/>
      <c r="J509" s="39"/>
    </row>
    <row r="510" spans="2:10" ht="15">
      <c r="B510" s="37"/>
      <c r="C510" s="40"/>
      <c r="D510" s="40"/>
      <c r="F510" s="40"/>
      <c r="G510" s="39"/>
      <c r="H510" s="39"/>
      <c r="I510" s="108"/>
      <c r="J510" s="39"/>
    </row>
    <row r="511" spans="2:10" ht="15">
      <c r="B511" s="37"/>
      <c r="C511" s="40"/>
      <c r="D511" s="40"/>
      <c r="F511" s="40"/>
      <c r="G511" s="39"/>
      <c r="H511" s="39"/>
      <c r="I511" s="108"/>
      <c r="J511" s="39"/>
    </row>
    <row r="512" spans="2:10" ht="15">
      <c r="B512" s="37"/>
      <c r="C512" s="40"/>
      <c r="D512" s="40"/>
      <c r="F512" s="40"/>
      <c r="G512" s="39"/>
      <c r="H512" s="39"/>
      <c r="I512" s="108"/>
      <c r="J512" s="39"/>
    </row>
    <row r="513" spans="2:10" ht="15">
      <c r="B513" s="37"/>
      <c r="C513" s="40"/>
      <c r="D513" s="40"/>
      <c r="F513" s="40"/>
      <c r="G513" s="39"/>
      <c r="H513" s="39"/>
      <c r="I513" s="108"/>
      <c r="J513" s="39"/>
    </row>
    <row r="514" spans="2:10" ht="15">
      <c r="B514" s="37"/>
      <c r="C514" s="40"/>
      <c r="D514" s="40"/>
      <c r="F514" s="40"/>
      <c r="G514" s="39"/>
      <c r="H514" s="39"/>
      <c r="I514" s="108"/>
      <c r="J514" s="39"/>
    </row>
    <row r="515" spans="2:10" ht="15">
      <c r="B515" s="37"/>
      <c r="C515" s="40"/>
      <c r="D515" s="40"/>
      <c r="F515" s="40"/>
      <c r="G515" s="39"/>
      <c r="H515" s="39"/>
      <c r="I515" s="108"/>
      <c r="J515" s="39"/>
    </row>
    <row r="516" spans="2:10" ht="15">
      <c r="B516" s="37"/>
      <c r="C516" s="40"/>
      <c r="D516" s="40"/>
      <c r="F516" s="40"/>
      <c r="G516" s="39"/>
      <c r="H516" s="39"/>
      <c r="I516" s="108"/>
      <c r="J516" s="39"/>
    </row>
    <row r="517" spans="2:10" ht="15">
      <c r="B517" s="37"/>
      <c r="C517" s="40"/>
      <c r="D517" s="40"/>
      <c r="F517" s="40"/>
      <c r="G517" s="39"/>
      <c r="H517" s="39"/>
      <c r="I517" s="108"/>
      <c r="J517" s="39"/>
    </row>
    <row r="518" spans="2:10" ht="15">
      <c r="B518" s="37"/>
      <c r="C518" s="40"/>
      <c r="D518" s="40"/>
      <c r="F518" s="40"/>
      <c r="G518" s="39"/>
      <c r="H518" s="39"/>
      <c r="I518" s="108"/>
      <c r="J518" s="39"/>
    </row>
    <row r="519" spans="2:10" ht="15">
      <c r="B519" s="37"/>
      <c r="C519" s="40"/>
      <c r="D519" s="40"/>
      <c r="F519" s="40"/>
      <c r="G519" s="39"/>
      <c r="H519" s="39"/>
      <c r="I519" s="108"/>
      <c r="J519" s="39"/>
    </row>
    <row r="520" spans="2:10" ht="15">
      <c r="B520" s="37"/>
      <c r="C520" s="40"/>
      <c r="D520" s="40"/>
      <c r="F520" s="40"/>
      <c r="G520" s="39"/>
      <c r="H520" s="39"/>
      <c r="I520" s="108"/>
      <c r="J520" s="39"/>
    </row>
    <row r="521" spans="2:10" ht="15">
      <c r="B521" s="37"/>
      <c r="C521" s="40"/>
      <c r="D521" s="40"/>
      <c r="F521" s="40"/>
      <c r="G521" s="39"/>
      <c r="H521" s="39"/>
      <c r="I521" s="108"/>
      <c r="J521" s="39"/>
    </row>
    <row r="522" spans="2:10" ht="15">
      <c r="B522" s="37"/>
      <c r="C522" s="40"/>
      <c r="D522" s="40"/>
      <c r="F522" s="40"/>
      <c r="G522" s="39"/>
      <c r="H522" s="39"/>
      <c r="I522" s="108"/>
      <c r="J522" s="39"/>
    </row>
    <row r="523" spans="2:10" ht="15">
      <c r="B523" s="37"/>
      <c r="C523" s="40"/>
      <c r="D523" s="40"/>
      <c r="F523" s="40"/>
      <c r="G523" s="39"/>
      <c r="H523" s="39"/>
      <c r="I523" s="108"/>
      <c r="J523" s="39"/>
    </row>
    <row r="524" spans="2:10" ht="15">
      <c r="B524" s="37"/>
      <c r="C524" s="40"/>
      <c r="D524" s="40"/>
      <c r="F524" s="40"/>
      <c r="G524" s="39"/>
      <c r="H524" s="39"/>
      <c r="I524" s="108"/>
      <c r="J524" s="39"/>
    </row>
    <row r="525" spans="2:10" ht="15">
      <c r="B525" s="37"/>
      <c r="C525" s="40"/>
      <c r="D525" s="40"/>
      <c r="F525" s="40"/>
      <c r="G525" s="39"/>
      <c r="H525" s="39"/>
      <c r="I525" s="108"/>
      <c r="J525" s="39"/>
    </row>
    <row r="526" spans="2:10" ht="15">
      <c r="B526" s="37"/>
      <c r="C526" s="40"/>
      <c r="D526" s="40"/>
      <c r="F526" s="40"/>
      <c r="G526" s="39"/>
      <c r="H526" s="39"/>
      <c r="I526" s="108"/>
      <c r="J526" s="39"/>
    </row>
    <row r="527" spans="2:10" ht="15">
      <c r="B527" s="37"/>
      <c r="C527" s="40"/>
      <c r="D527" s="40"/>
      <c r="F527" s="40"/>
      <c r="G527" s="39"/>
      <c r="H527" s="39"/>
      <c r="I527" s="108"/>
      <c r="J527" s="39"/>
    </row>
    <row r="528" spans="2:10" ht="15">
      <c r="B528" s="37"/>
      <c r="C528" s="40"/>
      <c r="D528" s="40"/>
      <c r="F528" s="40"/>
      <c r="G528" s="39"/>
      <c r="H528" s="39"/>
      <c r="I528" s="108"/>
      <c r="J528" s="39"/>
    </row>
    <row r="529" spans="2:10" ht="15">
      <c r="B529" s="37"/>
      <c r="C529" s="40"/>
      <c r="D529" s="40"/>
      <c r="F529" s="40"/>
      <c r="G529" s="39"/>
      <c r="H529" s="39"/>
      <c r="I529" s="108"/>
      <c r="J529" s="39"/>
    </row>
    <row r="530" spans="2:10" ht="15">
      <c r="B530" s="37"/>
      <c r="C530" s="40"/>
      <c r="D530" s="40"/>
      <c r="F530" s="40"/>
      <c r="G530" s="39"/>
      <c r="H530" s="39"/>
      <c r="I530" s="108"/>
      <c r="J530" s="39"/>
    </row>
    <row r="531" spans="2:10" ht="15">
      <c r="B531" s="37"/>
      <c r="C531" s="40"/>
      <c r="D531" s="40"/>
      <c r="F531" s="40"/>
      <c r="G531" s="39"/>
      <c r="H531" s="39"/>
      <c r="I531" s="108"/>
      <c r="J531" s="39"/>
    </row>
    <row r="532" spans="2:10" ht="15">
      <c r="B532" s="37"/>
      <c r="C532" s="40"/>
      <c r="D532" s="40"/>
      <c r="F532" s="40"/>
      <c r="G532" s="39"/>
      <c r="H532" s="39"/>
      <c r="I532" s="108"/>
      <c r="J532" s="39"/>
    </row>
    <row r="533" spans="2:10" ht="15">
      <c r="B533" s="37"/>
      <c r="C533" s="40"/>
      <c r="D533" s="40"/>
      <c r="F533" s="40"/>
      <c r="G533" s="39"/>
      <c r="H533" s="39"/>
      <c r="I533" s="108"/>
      <c r="J533" s="39"/>
    </row>
    <row r="534" spans="2:10" ht="15">
      <c r="B534" s="37"/>
      <c r="C534" s="40"/>
      <c r="D534" s="40"/>
      <c r="F534" s="40"/>
      <c r="G534" s="39"/>
      <c r="H534" s="39"/>
      <c r="I534" s="108"/>
      <c r="J534" s="39"/>
    </row>
    <row r="535" spans="2:10" ht="15">
      <c r="B535" s="37"/>
      <c r="C535" s="40"/>
      <c r="D535" s="40"/>
      <c r="F535" s="40"/>
      <c r="G535" s="39"/>
      <c r="H535" s="39"/>
      <c r="I535" s="108"/>
      <c r="J535" s="39"/>
    </row>
    <row r="536" spans="2:10" ht="15">
      <c r="B536" s="37"/>
      <c r="C536" s="40"/>
      <c r="D536" s="40"/>
      <c r="F536" s="40"/>
      <c r="G536" s="39"/>
      <c r="H536" s="39"/>
      <c r="I536" s="108"/>
      <c r="J536" s="39"/>
    </row>
    <row r="537" spans="2:10" ht="15">
      <c r="B537" s="37"/>
      <c r="C537" s="40"/>
      <c r="D537" s="40"/>
      <c r="F537" s="40"/>
      <c r="G537" s="39"/>
      <c r="H537" s="39"/>
      <c r="I537" s="108"/>
      <c r="J537" s="39"/>
    </row>
    <row r="538" spans="2:10" ht="15">
      <c r="B538" s="37"/>
      <c r="C538" s="40"/>
      <c r="D538" s="40"/>
      <c r="F538" s="40"/>
      <c r="G538" s="39"/>
      <c r="H538" s="39"/>
      <c r="I538" s="108"/>
      <c r="J538" s="39"/>
    </row>
    <row r="539" spans="2:10" ht="15">
      <c r="B539" s="37"/>
      <c r="C539" s="40"/>
      <c r="D539" s="40"/>
      <c r="F539" s="40"/>
      <c r="G539" s="39"/>
      <c r="H539" s="39"/>
      <c r="I539" s="108"/>
      <c r="J539" s="39"/>
    </row>
    <row r="540" spans="2:10" ht="15">
      <c r="B540" s="37"/>
      <c r="C540" s="40"/>
      <c r="D540" s="40"/>
      <c r="F540" s="40"/>
      <c r="G540" s="39"/>
      <c r="H540" s="39"/>
      <c r="I540" s="108"/>
      <c r="J540" s="39"/>
    </row>
    <row r="541" spans="2:10" ht="15">
      <c r="B541" s="37"/>
      <c r="C541" s="40"/>
      <c r="D541" s="40"/>
      <c r="F541" s="40"/>
      <c r="G541" s="39"/>
      <c r="H541" s="39"/>
      <c r="I541" s="108"/>
      <c r="J541" s="39"/>
    </row>
    <row r="542" spans="2:10" ht="15">
      <c r="B542" s="37"/>
      <c r="C542" s="40"/>
      <c r="D542" s="40"/>
      <c r="F542" s="40"/>
      <c r="G542" s="39"/>
      <c r="H542" s="39"/>
      <c r="I542" s="108"/>
      <c r="J542" s="39"/>
    </row>
    <row r="543" spans="2:10" ht="15">
      <c r="B543" s="37"/>
      <c r="C543" s="40"/>
      <c r="D543" s="40"/>
      <c r="F543" s="40"/>
      <c r="G543" s="39"/>
      <c r="H543" s="39"/>
      <c r="I543" s="108"/>
      <c r="J543" s="39"/>
    </row>
    <row r="544" spans="2:10" ht="15">
      <c r="B544" s="37"/>
      <c r="C544" s="40"/>
      <c r="D544" s="40"/>
      <c r="F544" s="40"/>
      <c r="G544" s="39"/>
      <c r="H544" s="39"/>
      <c r="I544" s="108"/>
      <c r="J544" s="39"/>
    </row>
    <row r="545" spans="2:10" ht="15">
      <c r="B545" s="37"/>
      <c r="C545" s="40"/>
      <c r="D545" s="40"/>
      <c r="F545" s="40"/>
      <c r="G545" s="39"/>
      <c r="H545" s="39"/>
      <c r="I545" s="108"/>
      <c r="J545" s="39"/>
    </row>
    <row r="546" spans="2:10" ht="15">
      <c r="B546" s="37"/>
      <c r="C546" s="40"/>
      <c r="D546" s="40"/>
      <c r="F546" s="40"/>
      <c r="G546" s="39"/>
      <c r="H546" s="39"/>
      <c r="I546" s="108"/>
      <c r="J546" s="39"/>
    </row>
    <row r="547" spans="2:10" ht="15">
      <c r="B547" s="37"/>
      <c r="C547" s="40"/>
      <c r="D547" s="40"/>
      <c r="F547" s="40"/>
      <c r="G547" s="39"/>
      <c r="H547" s="39"/>
      <c r="I547" s="108"/>
      <c r="J547" s="39"/>
    </row>
    <row r="548" spans="2:10" ht="15">
      <c r="B548" s="37"/>
      <c r="C548" s="40"/>
      <c r="D548" s="40"/>
      <c r="F548" s="40"/>
      <c r="G548" s="39"/>
      <c r="H548" s="39"/>
      <c r="I548" s="108"/>
      <c r="J548" s="39"/>
    </row>
    <row r="549" spans="2:10" ht="15">
      <c r="B549" s="37"/>
      <c r="C549" s="40"/>
      <c r="D549" s="40"/>
      <c r="F549" s="40"/>
      <c r="G549" s="39"/>
      <c r="H549" s="39"/>
      <c r="I549" s="108"/>
      <c r="J549" s="39"/>
    </row>
    <row r="550" spans="2:10" ht="15">
      <c r="B550" s="37"/>
      <c r="C550" s="40"/>
      <c r="D550" s="40"/>
      <c r="F550" s="40"/>
      <c r="G550" s="39"/>
      <c r="H550" s="39"/>
      <c r="I550" s="108"/>
      <c r="J550" s="39"/>
    </row>
    <row r="551" spans="2:10" ht="15">
      <c r="B551" s="37"/>
      <c r="C551" s="40"/>
      <c r="D551" s="40"/>
      <c r="F551" s="40"/>
      <c r="G551" s="39"/>
      <c r="H551" s="39"/>
      <c r="I551" s="108"/>
      <c r="J551" s="39"/>
    </row>
    <row r="552" spans="2:10" ht="15">
      <c r="B552" s="37"/>
      <c r="C552" s="40"/>
      <c r="D552" s="40"/>
      <c r="F552" s="40"/>
      <c r="G552" s="39"/>
      <c r="H552" s="39"/>
      <c r="I552" s="108"/>
      <c r="J552" s="39"/>
    </row>
    <row r="553" spans="2:10" ht="15">
      <c r="B553" s="37"/>
      <c r="C553" s="40"/>
      <c r="D553" s="40"/>
      <c r="F553" s="40"/>
      <c r="G553" s="39"/>
      <c r="H553" s="39"/>
      <c r="I553" s="108"/>
      <c r="J553" s="39"/>
    </row>
    <row r="554" spans="2:10" ht="15">
      <c r="B554" s="37"/>
      <c r="C554" s="40"/>
      <c r="D554" s="40"/>
      <c r="F554" s="40"/>
      <c r="G554" s="39"/>
      <c r="H554" s="39"/>
      <c r="I554" s="108"/>
      <c r="J554" s="39"/>
    </row>
    <row r="555" spans="2:10" ht="15">
      <c r="B555" s="37"/>
      <c r="C555" s="40"/>
      <c r="D555" s="40"/>
      <c r="F555" s="40"/>
      <c r="G555" s="39"/>
      <c r="H555" s="39"/>
      <c r="I555" s="108"/>
      <c r="J555" s="39"/>
    </row>
    <row r="556" spans="2:10" ht="15">
      <c r="B556" s="37"/>
      <c r="C556" s="40"/>
      <c r="D556" s="40"/>
      <c r="F556" s="40"/>
      <c r="G556" s="39"/>
      <c r="H556" s="39"/>
      <c r="I556" s="108"/>
      <c r="J556" s="39"/>
    </row>
    <row r="557" spans="2:10" ht="15">
      <c r="B557" s="37"/>
      <c r="C557" s="40"/>
      <c r="D557" s="40"/>
      <c r="F557" s="40"/>
      <c r="G557" s="39"/>
      <c r="H557" s="39"/>
      <c r="I557" s="108"/>
      <c r="J557" s="39"/>
    </row>
    <row r="558" spans="2:10" ht="15">
      <c r="B558" s="37"/>
      <c r="C558" s="40"/>
      <c r="D558" s="40"/>
      <c r="F558" s="40"/>
      <c r="G558" s="39"/>
      <c r="H558" s="39"/>
      <c r="I558" s="108"/>
      <c r="J558" s="39"/>
    </row>
    <row r="559" spans="2:10" ht="15">
      <c r="B559" s="37"/>
      <c r="C559" s="40"/>
      <c r="D559" s="40"/>
      <c r="F559" s="40"/>
      <c r="G559" s="39"/>
      <c r="H559" s="39"/>
      <c r="I559" s="108"/>
      <c r="J559" s="39"/>
    </row>
    <row r="560" spans="2:10" ht="15">
      <c r="B560" s="37"/>
      <c r="C560" s="40"/>
      <c r="D560" s="40"/>
      <c r="F560" s="40"/>
      <c r="G560" s="39"/>
      <c r="H560" s="39"/>
      <c r="I560" s="108"/>
      <c r="J560" s="39"/>
    </row>
    <row r="561" spans="2:10" ht="15">
      <c r="B561" s="37"/>
      <c r="C561" s="40"/>
      <c r="D561" s="40"/>
      <c r="F561" s="40"/>
      <c r="G561" s="39"/>
      <c r="H561" s="39"/>
      <c r="I561" s="108"/>
      <c r="J561" s="39"/>
    </row>
    <row r="562" spans="2:10" ht="15">
      <c r="B562" s="37"/>
      <c r="C562" s="40"/>
      <c r="D562" s="40"/>
      <c r="F562" s="40"/>
      <c r="G562" s="39"/>
      <c r="H562" s="39"/>
      <c r="I562" s="108"/>
      <c r="J562" s="39"/>
    </row>
    <row r="563" spans="2:10" ht="15">
      <c r="B563" s="37"/>
      <c r="C563" s="40"/>
      <c r="D563" s="40"/>
      <c r="F563" s="40"/>
      <c r="G563" s="39"/>
      <c r="H563" s="39"/>
      <c r="I563" s="108"/>
      <c r="J563" s="39"/>
    </row>
    <row r="564" spans="2:10" ht="15">
      <c r="B564" s="37"/>
      <c r="C564" s="40"/>
      <c r="D564" s="40"/>
      <c r="F564" s="40"/>
      <c r="G564" s="39"/>
      <c r="H564" s="39"/>
      <c r="I564" s="108"/>
      <c r="J564" s="39"/>
    </row>
    <row r="565" spans="2:10" ht="15">
      <c r="B565" s="37"/>
      <c r="C565" s="40"/>
      <c r="D565" s="40"/>
      <c r="F565" s="40"/>
      <c r="G565" s="39"/>
      <c r="H565" s="39"/>
      <c r="I565" s="108"/>
      <c r="J565" s="39"/>
    </row>
    <row r="566" spans="2:10" ht="15">
      <c r="B566" s="37"/>
      <c r="C566" s="40"/>
      <c r="D566" s="40"/>
      <c r="F566" s="40"/>
      <c r="G566" s="39"/>
      <c r="H566" s="39"/>
      <c r="I566" s="108"/>
      <c r="J566" s="39"/>
    </row>
    <row r="567" spans="2:10" ht="15">
      <c r="B567" s="37"/>
      <c r="C567" s="40"/>
      <c r="D567" s="40"/>
      <c r="F567" s="40"/>
      <c r="G567" s="39"/>
      <c r="H567" s="39"/>
      <c r="I567" s="108"/>
      <c r="J567" s="39"/>
    </row>
    <row r="568" spans="2:10" ht="15">
      <c r="B568" s="37"/>
      <c r="C568" s="40"/>
      <c r="D568" s="40"/>
      <c r="F568" s="40"/>
      <c r="G568" s="39"/>
      <c r="H568" s="39"/>
      <c r="I568" s="108"/>
      <c r="J568" s="39"/>
    </row>
    <row r="569" spans="2:10" ht="15">
      <c r="B569" s="37"/>
      <c r="C569" s="40"/>
      <c r="D569" s="40"/>
      <c r="F569" s="40"/>
      <c r="G569" s="39"/>
      <c r="H569" s="39"/>
      <c r="I569" s="108"/>
      <c r="J569" s="39"/>
    </row>
    <row r="570" spans="2:10" ht="15">
      <c r="B570" s="37"/>
      <c r="C570" s="40"/>
      <c r="D570" s="40"/>
      <c r="F570" s="40"/>
      <c r="G570" s="39"/>
      <c r="H570" s="39"/>
      <c r="I570" s="108"/>
      <c r="J570" s="39"/>
    </row>
    <row r="571" spans="2:10" ht="15">
      <c r="B571" s="37"/>
      <c r="C571" s="40"/>
      <c r="D571" s="40"/>
      <c r="F571" s="40"/>
      <c r="G571" s="39"/>
      <c r="H571" s="39"/>
      <c r="I571" s="108"/>
      <c r="J571" s="39"/>
    </row>
    <row r="572" spans="2:10" ht="15">
      <c r="B572" s="37"/>
      <c r="C572" s="40"/>
      <c r="D572" s="40"/>
      <c r="F572" s="40"/>
      <c r="G572" s="39"/>
      <c r="H572" s="39"/>
      <c r="I572" s="108"/>
      <c r="J572" s="39"/>
    </row>
    <row r="573" spans="2:10" ht="15">
      <c r="B573" s="37"/>
      <c r="C573" s="40"/>
      <c r="D573" s="40"/>
      <c r="F573" s="40"/>
      <c r="G573" s="39"/>
      <c r="H573" s="39"/>
      <c r="I573" s="108"/>
      <c r="J573" s="39"/>
    </row>
    <row r="574" spans="2:10" ht="15">
      <c r="B574" s="37"/>
      <c r="C574" s="40"/>
      <c r="D574" s="40"/>
      <c r="F574" s="40"/>
      <c r="G574" s="39"/>
      <c r="H574" s="39"/>
      <c r="I574" s="108"/>
      <c r="J574" s="39"/>
    </row>
    <row r="575" spans="2:10" ht="15">
      <c r="B575" s="37"/>
      <c r="C575" s="40"/>
      <c r="D575" s="40"/>
      <c r="F575" s="40"/>
      <c r="G575" s="39"/>
      <c r="H575" s="39"/>
      <c r="I575" s="108"/>
      <c r="J575" s="39"/>
    </row>
    <row r="576" spans="2:10" ht="15">
      <c r="B576" s="37"/>
      <c r="C576" s="40"/>
      <c r="D576" s="40"/>
      <c r="F576" s="40"/>
      <c r="G576" s="39"/>
      <c r="H576" s="39"/>
      <c r="I576" s="108"/>
      <c r="J576" s="39"/>
    </row>
    <row r="577" spans="2:10" ht="15">
      <c r="B577" s="37"/>
      <c r="C577" s="40"/>
      <c r="D577" s="40"/>
      <c r="F577" s="40"/>
      <c r="G577" s="39"/>
      <c r="H577" s="39"/>
      <c r="I577" s="108"/>
      <c r="J577" s="39"/>
    </row>
    <row r="578" spans="2:10" ht="15">
      <c r="B578" s="37"/>
      <c r="C578" s="40"/>
      <c r="D578" s="40"/>
      <c r="F578" s="40"/>
      <c r="G578" s="39"/>
      <c r="H578" s="39"/>
      <c r="I578" s="108"/>
      <c r="J578" s="39"/>
    </row>
    <row r="579" spans="2:10" ht="15">
      <c r="B579" s="37"/>
      <c r="C579" s="40"/>
      <c r="D579" s="40"/>
      <c r="F579" s="40"/>
      <c r="G579" s="39"/>
      <c r="H579" s="39"/>
      <c r="I579" s="108"/>
      <c r="J579" s="39"/>
    </row>
    <row r="580" spans="2:10" ht="15">
      <c r="B580" s="37"/>
      <c r="C580" s="40"/>
      <c r="D580" s="40"/>
      <c r="F580" s="40"/>
      <c r="G580" s="39"/>
      <c r="H580" s="39"/>
      <c r="I580" s="108"/>
      <c r="J580" s="39"/>
    </row>
    <row r="581" spans="2:10" ht="15">
      <c r="B581" s="37"/>
      <c r="C581" s="40"/>
      <c r="D581" s="40"/>
      <c r="F581" s="40"/>
      <c r="G581" s="39"/>
      <c r="H581" s="39"/>
      <c r="I581" s="108"/>
      <c r="J581" s="39"/>
    </row>
    <row r="582" spans="2:10" ht="15">
      <c r="B582" s="37"/>
      <c r="C582" s="40"/>
      <c r="D582" s="40"/>
      <c r="F582" s="40"/>
      <c r="G582" s="39"/>
      <c r="H582" s="39"/>
      <c r="I582" s="108"/>
      <c r="J582" s="39"/>
    </row>
    <row r="583" spans="2:10" ht="15">
      <c r="B583" s="37"/>
      <c r="C583" s="40"/>
      <c r="D583" s="40"/>
      <c r="F583" s="40"/>
      <c r="G583" s="39"/>
      <c r="H583" s="39"/>
      <c r="I583" s="108"/>
      <c r="J583" s="39"/>
    </row>
    <row r="584" spans="2:10" ht="15">
      <c r="B584" s="37"/>
      <c r="C584" s="40"/>
      <c r="D584" s="40"/>
      <c r="F584" s="40"/>
      <c r="G584" s="39"/>
      <c r="H584" s="39"/>
      <c r="I584" s="108"/>
      <c r="J584" s="39"/>
    </row>
    <row r="585" spans="2:10" ht="15">
      <c r="B585" s="37"/>
      <c r="C585" s="40"/>
      <c r="D585" s="40"/>
      <c r="F585" s="40"/>
      <c r="G585" s="39"/>
      <c r="H585" s="39"/>
      <c r="I585" s="108"/>
      <c r="J585" s="39"/>
    </row>
    <row r="586" spans="2:10" ht="15">
      <c r="B586" s="37"/>
      <c r="C586" s="40"/>
      <c r="D586" s="40"/>
      <c r="F586" s="40"/>
      <c r="G586" s="39"/>
      <c r="H586" s="39"/>
      <c r="I586" s="108"/>
      <c r="J586" s="39"/>
    </row>
    <row r="587" spans="2:10" ht="15">
      <c r="B587" s="37"/>
      <c r="C587" s="40"/>
      <c r="D587" s="40"/>
      <c r="F587" s="40"/>
      <c r="G587" s="39"/>
      <c r="H587" s="39"/>
      <c r="I587" s="108"/>
      <c r="J587" s="39"/>
    </row>
    <row r="588" spans="2:10" ht="15">
      <c r="B588" s="37"/>
      <c r="C588" s="40"/>
      <c r="D588" s="40"/>
      <c r="F588" s="40"/>
      <c r="G588" s="39"/>
      <c r="H588" s="39"/>
      <c r="I588" s="108"/>
      <c r="J588" s="39"/>
    </row>
    <row r="589" spans="2:10" ht="15">
      <c r="B589" s="37"/>
      <c r="C589" s="40"/>
      <c r="D589" s="40"/>
      <c r="F589" s="40"/>
      <c r="G589" s="39"/>
      <c r="H589" s="39"/>
      <c r="I589" s="108"/>
      <c r="J589" s="39"/>
    </row>
    <row r="590" spans="2:10" ht="15">
      <c r="B590" s="37"/>
      <c r="C590" s="40"/>
      <c r="D590" s="40"/>
      <c r="F590" s="40"/>
      <c r="G590" s="39"/>
      <c r="H590" s="39"/>
      <c r="I590" s="108"/>
      <c r="J590" s="39"/>
    </row>
    <row r="591" spans="2:10" ht="15">
      <c r="B591" s="37"/>
      <c r="C591" s="40"/>
      <c r="D591" s="40"/>
      <c r="F591" s="40"/>
      <c r="G591" s="39"/>
      <c r="H591" s="39"/>
      <c r="I591" s="108"/>
      <c r="J591" s="39"/>
    </row>
    <row r="592" spans="2:10" ht="15">
      <c r="B592" s="37"/>
      <c r="C592" s="40"/>
      <c r="D592" s="40"/>
      <c r="F592" s="40"/>
      <c r="G592" s="39"/>
      <c r="H592" s="39"/>
      <c r="I592" s="108"/>
      <c r="J592" s="39"/>
    </row>
    <row r="593" spans="2:10" ht="15">
      <c r="B593" s="37"/>
      <c r="C593" s="40"/>
      <c r="D593" s="40"/>
      <c r="F593" s="40"/>
      <c r="G593" s="39"/>
      <c r="H593" s="39"/>
      <c r="I593" s="108"/>
      <c r="J593" s="39"/>
    </row>
    <row r="594" spans="2:10" ht="15">
      <c r="B594" s="37"/>
      <c r="C594" s="40"/>
      <c r="D594" s="40"/>
      <c r="F594" s="40"/>
      <c r="G594" s="39"/>
      <c r="H594" s="39"/>
      <c r="I594" s="108"/>
      <c r="J594" s="39"/>
    </row>
    <row r="595" spans="2:10" ht="15">
      <c r="B595" s="37"/>
      <c r="C595" s="40"/>
      <c r="D595" s="40"/>
      <c r="F595" s="40"/>
      <c r="G595" s="39"/>
      <c r="H595" s="39"/>
      <c r="I595" s="108"/>
      <c r="J595" s="39"/>
    </row>
    <row r="596" spans="2:10" ht="15">
      <c r="B596" s="37"/>
      <c r="C596" s="40"/>
      <c r="D596" s="40"/>
      <c r="F596" s="40"/>
      <c r="G596" s="39"/>
      <c r="H596" s="39"/>
      <c r="I596" s="108"/>
      <c r="J596" s="39"/>
    </row>
    <row r="597" spans="2:10" ht="15">
      <c r="B597" s="37"/>
      <c r="C597" s="40"/>
      <c r="D597" s="40"/>
      <c r="F597" s="40"/>
      <c r="G597" s="39"/>
      <c r="H597" s="39"/>
      <c r="I597" s="108"/>
      <c r="J597" s="39"/>
    </row>
    <row r="598" spans="2:10" ht="15">
      <c r="B598" s="37"/>
      <c r="C598" s="40"/>
      <c r="D598" s="40"/>
      <c r="F598" s="40"/>
      <c r="G598" s="39"/>
      <c r="H598" s="39"/>
      <c r="I598" s="108"/>
      <c r="J598" s="39"/>
    </row>
    <row r="599" spans="2:10" ht="15">
      <c r="B599" s="37"/>
      <c r="C599" s="40"/>
      <c r="D599" s="40"/>
      <c r="F599" s="40"/>
      <c r="G599" s="39"/>
      <c r="H599" s="39"/>
      <c r="I599" s="108"/>
      <c r="J599" s="39"/>
    </row>
    <row r="600" spans="2:10" ht="15">
      <c r="B600" s="37"/>
      <c r="C600" s="40"/>
      <c r="D600" s="40"/>
      <c r="F600" s="40"/>
      <c r="G600" s="39"/>
      <c r="H600" s="39"/>
      <c r="I600" s="108"/>
      <c r="J600" s="39"/>
    </row>
    <row r="601" spans="2:10" ht="15">
      <c r="B601" s="37"/>
      <c r="C601" s="40"/>
      <c r="D601" s="40"/>
      <c r="F601" s="40"/>
      <c r="G601" s="39"/>
      <c r="H601" s="39"/>
      <c r="I601" s="108"/>
      <c r="J601" s="39"/>
    </row>
    <row r="602" spans="2:10" ht="15">
      <c r="B602" s="37"/>
      <c r="C602" s="40"/>
      <c r="D602" s="40"/>
      <c r="F602" s="40"/>
      <c r="G602" s="39"/>
      <c r="H602" s="39"/>
      <c r="I602" s="108"/>
      <c r="J602" s="39"/>
    </row>
    <row r="603" spans="2:10" ht="15">
      <c r="B603" s="37"/>
      <c r="C603" s="40"/>
      <c r="D603" s="40"/>
      <c r="F603" s="40"/>
      <c r="G603" s="39"/>
      <c r="H603" s="39"/>
      <c r="I603" s="108"/>
      <c r="J603" s="39"/>
    </row>
    <row r="604" spans="2:10" ht="15">
      <c r="B604" s="37"/>
      <c r="C604" s="40"/>
      <c r="D604" s="40"/>
      <c r="F604" s="40"/>
      <c r="G604" s="39"/>
      <c r="H604" s="39"/>
      <c r="I604" s="108"/>
      <c r="J604" s="39"/>
    </row>
    <row r="605" spans="2:10" ht="15">
      <c r="B605" s="37"/>
      <c r="C605" s="40"/>
      <c r="D605" s="40"/>
      <c r="F605" s="40"/>
      <c r="G605" s="39"/>
      <c r="H605" s="39"/>
      <c r="I605" s="108"/>
      <c r="J605" s="39"/>
    </row>
    <row r="606" spans="2:10" ht="15">
      <c r="B606" s="37"/>
      <c r="C606" s="40"/>
      <c r="D606" s="40"/>
      <c r="F606" s="40"/>
      <c r="G606" s="39"/>
      <c r="H606" s="39"/>
      <c r="I606" s="108"/>
      <c r="J606" s="39"/>
    </row>
    <row r="607" spans="2:10" ht="15">
      <c r="B607" s="37"/>
      <c r="C607" s="40"/>
      <c r="D607" s="40"/>
      <c r="F607" s="40"/>
      <c r="G607" s="39"/>
      <c r="H607" s="39"/>
      <c r="I607" s="108"/>
      <c r="J607" s="39"/>
    </row>
    <row r="608" spans="2:10" ht="15">
      <c r="B608" s="37"/>
      <c r="C608" s="40"/>
      <c r="D608" s="40"/>
      <c r="F608" s="40"/>
      <c r="G608" s="39"/>
      <c r="H608" s="39"/>
      <c r="I608" s="108"/>
      <c r="J608" s="39"/>
    </row>
    <row r="609" spans="2:10" ht="15">
      <c r="B609" s="37"/>
      <c r="C609" s="40"/>
      <c r="D609" s="40"/>
      <c r="F609" s="40"/>
      <c r="G609" s="39"/>
      <c r="H609" s="39"/>
      <c r="I609" s="108"/>
      <c r="J609" s="39"/>
    </row>
    <row r="610" spans="2:10" ht="15">
      <c r="B610" s="37"/>
      <c r="C610" s="40"/>
      <c r="D610" s="40"/>
      <c r="F610" s="40"/>
      <c r="G610" s="39"/>
      <c r="H610" s="39"/>
      <c r="I610" s="108"/>
      <c r="J610" s="39"/>
    </row>
    <row r="611" spans="2:10" ht="15">
      <c r="B611" s="37"/>
      <c r="C611" s="40"/>
      <c r="D611" s="40"/>
      <c r="F611" s="40"/>
      <c r="G611" s="39"/>
      <c r="H611" s="39"/>
      <c r="I611" s="109"/>
      <c r="J611" s="39"/>
    </row>
    <row r="612" spans="2:10" ht="15">
      <c r="B612" s="37"/>
      <c r="C612" s="40"/>
      <c r="D612" s="40"/>
      <c r="F612" s="40"/>
      <c r="G612" s="39"/>
      <c r="H612" s="39"/>
      <c r="I612" s="109"/>
      <c r="J612" s="39"/>
    </row>
    <row r="613" spans="2:10" ht="15">
      <c r="B613" s="37"/>
      <c r="C613" s="40"/>
      <c r="D613" s="40"/>
      <c r="F613" s="40"/>
      <c r="G613" s="39"/>
      <c r="H613" s="39"/>
      <c r="I613" s="109"/>
      <c r="J613" s="39"/>
    </row>
    <row r="614" spans="2:10" ht="15">
      <c r="B614" s="37"/>
      <c r="C614" s="40"/>
      <c r="D614" s="40"/>
      <c r="F614" s="40"/>
      <c r="G614" s="39"/>
      <c r="H614" s="39"/>
      <c r="I614" s="109"/>
      <c r="J614" s="39"/>
    </row>
    <row r="615" spans="2:10" ht="15">
      <c r="B615" s="37"/>
      <c r="C615" s="40"/>
      <c r="D615" s="40"/>
      <c r="F615" s="40"/>
      <c r="G615" s="39"/>
      <c r="H615" s="39"/>
      <c r="I615" s="109"/>
      <c r="J615" s="39"/>
    </row>
    <row r="616" spans="2:10" ht="15">
      <c r="B616" s="37"/>
      <c r="C616" s="40"/>
      <c r="D616" s="40"/>
      <c r="F616" s="40"/>
      <c r="G616" s="39"/>
      <c r="H616" s="39"/>
      <c r="I616" s="109"/>
      <c r="J616" s="39"/>
    </row>
    <row r="617" spans="2:10" ht="15">
      <c r="B617" s="37"/>
      <c r="C617" s="40"/>
      <c r="D617" s="40"/>
      <c r="F617" s="40"/>
      <c r="G617" s="39"/>
      <c r="H617" s="39"/>
      <c r="I617" s="109"/>
      <c r="J617" s="39"/>
    </row>
    <row r="618" spans="2:10" ht="15">
      <c r="B618" s="37"/>
      <c r="C618" s="40"/>
      <c r="D618" s="40"/>
      <c r="F618" s="40"/>
      <c r="G618" s="39"/>
      <c r="H618" s="39"/>
      <c r="I618" s="109"/>
      <c r="J618" s="39"/>
    </row>
    <row r="619" spans="2:10" ht="15">
      <c r="B619" s="37"/>
      <c r="C619" s="40"/>
      <c r="D619" s="40"/>
      <c r="F619" s="40"/>
      <c r="G619" s="39"/>
      <c r="H619" s="39"/>
      <c r="I619" s="109"/>
      <c r="J619" s="39"/>
    </row>
    <row r="620" spans="2:10" ht="15">
      <c r="B620" s="37"/>
      <c r="C620" s="40"/>
      <c r="D620" s="40"/>
      <c r="F620" s="40"/>
      <c r="G620" s="39"/>
      <c r="H620" s="39"/>
      <c r="I620" s="109"/>
      <c r="J620" s="39"/>
    </row>
    <row r="621" spans="2:10" ht="15">
      <c r="B621" s="37"/>
      <c r="C621" s="40"/>
      <c r="D621" s="40"/>
      <c r="F621" s="40"/>
      <c r="G621" s="39"/>
      <c r="H621" s="39"/>
      <c r="I621" s="109"/>
      <c r="J621" s="39"/>
    </row>
    <row r="622" spans="2:10" ht="15">
      <c r="B622" s="37"/>
      <c r="C622" s="40"/>
      <c r="D622" s="40"/>
      <c r="F622" s="40"/>
      <c r="G622" s="39"/>
      <c r="H622" s="39"/>
      <c r="I622" s="109"/>
      <c r="J622" s="39"/>
    </row>
    <row r="623" spans="2:10" ht="15">
      <c r="B623" s="37"/>
      <c r="C623" s="40"/>
      <c r="D623" s="40"/>
      <c r="F623" s="40"/>
      <c r="G623" s="39"/>
      <c r="H623" s="39"/>
      <c r="I623" s="109"/>
      <c r="J623" s="39"/>
    </row>
    <row r="624" spans="2:10" ht="15">
      <c r="B624" s="37"/>
      <c r="C624" s="40"/>
      <c r="D624" s="40"/>
      <c r="F624" s="40"/>
      <c r="G624" s="39"/>
      <c r="H624" s="39"/>
      <c r="I624" s="109"/>
      <c r="J624" s="39"/>
    </row>
    <row r="625" spans="2:10" ht="15">
      <c r="B625" s="37"/>
      <c r="C625" s="40"/>
      <c r="D625" s="40"/>
      <c r="F625" s="40"/>
      <c r="G625" s="39"/>
      <c r="H625" s="39"/>
      <c r="I625" s="109"/>
      <c r="J625" s="39"/>
    </row>
    <row r="626" spans="2:10" ht="15">
      <c r="B626" s="37"/>
      <c r="C626" s="40"/>
      <c r="D626" s="40"/>
      <c r="F626" s="40"/>
      <c r="G626" s="39"/>
      <c r="H626" s="39"/>
      <c r="I626" s="109"/>
      <c r="J626" s="39"/>
    </row>
    <row r="627" spans="2:10" ht="15">
      <c r="B627" s="37"/>
      <c r="C627" s="40"/>
      <c r="D627" s="40"/>
      <c r="F627" s="40"/>
      <c r="G627" s="39"/>
      <c r="H627" s="39"/>
      <c r="I627" s="109"/>
      <c r="J627" s="39"/>
    </row>
    <row r="628" spans="2:10" ht="15">
      <c r="B628" s="37"/>
      <c r="C628" s="40"/>
      <c r="D628" s="40"/>
      <c r="F628" s="40"/>
      <c r="G628" s="39"/>
      <c r="H628" s="39"/>
      <c r="I628" s="109"/>
      <c r="J628" s="39"/>
    </row>
    <row r="629" spans="2:10" ht="15">
      <c r="B629" s="37"/>
      <c r="C629" s="40"/>
      <c r="D629" s="40"/>
      <c r="F629" s="40"/>
      <c r="G629" s="39"/>
      <c r="H629" s="39"/>
      <c r="I629" s="109"/>
      <c r="J629" s="39"/>
    </row>
    <row r="630" spans="2:10" ht="15">
      <c r="B630" s="37"/>
      <c r="C630" s="40"/>
      <c r="D630" s="40"/>
      <c r="F630" s="40"/>
      <c r="G630" s="39"/>
      <c r="H630" s="39"/>
      <c r="I630" s="109"/>
      <c r="J630" s="39"/>
    </row>
    <row r="631" spans="2:10" ht="15">
      <c r="B631" s="37"/>
      <c r="C631" s="40"/>
      <c r="D631" s="40"/>
      <c r="F631" s="40"/>
      <c r="G631" s="39"/>
      <c r="H631" s="39"/>
      <c r="I631" s="109"/>
      <c r="J631" s="39"/>
    </row>
    <row r="632" spans="2:10" ht="15">
      <c r="B632" s="37"/>
      <c r="C632" s="40"/>
      <c r="D632" s="40"/>
      <c r="F632" s="40"/>
      <c r="G632" s="39"/>
      <c r="H632" s="39"/>
      <c r="I632" s="109"/>
      <c r="J632" s="39"/>
    </row>
    <row r="633" spans="2:10" ht="15">
      <c r="B633" s="37"/>
      <c r="C633" s="40"/>
      <c r="D633" s="40"/>
      <c r="F633" s="40"/>
      <c r="G633" s="39"/>
      <c r="H633" s="39"/>
      <c r="I633" s="109"/>
      <c r="J633" s="39"/>
    </row>
    <row r="634" spans="2:10" ht="15">
      <c r="B634" s="37"/>
      <c r="C634" s="40"/>
      <c r="D634" s="40"/>
      <c r="F634" s="40"/>
      <c r="G634" s="39"/>
      <c r="H634" s="39"/>
      <c r="I634" s="109"/>
      <c r="J634" s="39"/>
    </row>
    <row r="635" spans="2:10" ht="15">
      <c r="B635" s="37"/>
      <c r="C635" s="40"/>
      <c r="D635" s="40"/>
      <c r="F635" s="40"/>
      <c r="G635" s="39"/>
      <c r="H635" s="39"/>
      <c r="I635" s="109"/>
      <c r="J635" s="39"/>
    </row>
    <row r="636" spans="2:10" ht="15">
      <c r="B636" s="37"/>
      <c r="C636" s="40"/>
      <c r="D636" s="40"/>
      <c r="F636" s="40"/>
      <c r="G636" s="39"/>
      <c r="H636" s="39"/>
      <c r="I636" s="109"/>
      <c r="J636" s="39"/>
    </row>
    <row r="637" spans="2:10" ht="15">
      <c r="B637" s="37"/>
      <c r="C637" s="40"/>
      <c r="D637" s="40"/>
      <c r="F637" s="40"/>
      <c r="G637" s="39"/>
      <c r="H637" s="39"/>
      <c r="I637" s="109"/>
      <c r="J637" s="39"/>
    </row>
    <row r="638" spans="2:10" ht="15">
      <c r="B638" s="37"/>
      <c r="C638" s="40"/>
      <c r="D638" s="40"/>
      <c r="F638" s="40"/>
      <c r="G638" s="39"/>
      <c r="H638" s="39"/>
      <c r="I638" s="109"/>
      <c r="J638" s="39"/>
    </row>
    <row r="639" spans="2:10" ht="15">
      <c r="B639" s="37"/>
      <c r="C639" s="40"/>
      <c r="D639" s="40"/>
      <c r="F639" s="40"/>
      <c r="G639" s="39"/>
      <c r="H639" s="39"/>
      <c r="I639" s="109"/>
      <c r="J639" s="39"/>
    </row>
    <row r="640" spans="2:10" ht="15">
      <c r="B640" s="37"/>
      <c r="C640" s="40"/>
      <c r="D640" s="40"/>
      <c r="F640" s="40"/>
      <c r="G640" s="39"/>
      <c r="H640" s="39"/>
      <c r="I640" s="109"/>
      <c r="J640" s="39"/>
    </row>
    <row r="641" spans="2:10" ht="15">
      <c r="B641" s="37"/>
      <c r="C641" s="40"/>
      <c r="D641" s="40"/>
      <c r="F641" s="40"/>
      <c r="G641" s="39"/>
      <c r="H641" s="39"/>
      <c r="I641" s="109"/>
      <c r="J641" s="39"/>
    </row>
    <row r="642" spans="2:10" ht="15">
      <c r="B642" s="37"/>
      <c r="C642" s="40"/>
      <c r="D642" s="40"/>
      <c r="F642" s="40"/>
      <c r="G642" s="39"/>
      <c r="H642" s="39"/>
      <c r="I642" s="109"/>
      <c r="J642" s="39"/>
    </row>
    <row r="643" spans="2:10" ht="15">
      <c r="B643" s="37"/>
      <c r="C643" s="40"/>
      <c r="D643" s="40"/>
      <c r="F643" s="40"/>
      <c r="G643" s="39"/>
      <c r="H643" s="39"/>
      <c r="I643" s="109"/>
      <c r="J643" s="39"/>
    </row>
    <row r="644" spans="2:10" ht="15">
      <c r="B644" s="37"/>
      <c r="C644" s="40"/>
      <c r="D644" s="40"/>
      <c r="F644" s="40"/>
      <c r="G644" s="39"/>
      <c r="H644" s="39"/>
      <c r="I644" s="109"/>
      <c r="J644" s="39"/>
    </row>
    <row r="645" spans="2:10" ht="15">
      <c r="B645" s="37"/>
      <c r="C645" s="40"/>
      <c r="D645" s="40"/>
      <c r="F645" s="40"/>
      <c r="G645" s="39"/>
      <c r="H645" s="39"/>
      <c r="I645" s="109"/>
      <c r="J645" s="39"/>
    </row>
    <row r="646" spans="2:10" ht="15">
      <c r="B646" s="37"/>
      <c r="C646" s="40"/>
      <c r="D646" s="40"/>
      <c r="F646" s="40"/>
      <c r="G646" s="39"/>
      <c r="H646" s="39"/>
      <c r="I646" s="109"/>
      <c r="J646" s="39"/>
    </row>
    <row r="647" spans="2:10" ht="15">
      <c r="B647" s="37"/>
      <c r="C647" s="40"/>
      <c r="D647" s="40"/>
      <c r="F647" s="40"/>
      <c r="G647" s="39"/>
      <c r="H647" s="39"/>
      <c r="I647" s="109"/>
      <c r="J647" s="39"/>
    </row>
    <row r="648" spans="2:10" ht="15">
      <c r="B648" s="37"/>
      <c r="C648" s="40"/>
      <c r="D648" s="40"/>
      <c r="F648" s="40"/>
      <c r="G648" s="39"/>
      <c r="H648" s="39"/>
      <c r="I648" s="109"/>
      <c r="J648" s="39"/>
    </row>
    <row r="649" spans="2:10" ht="15">
      <c r="B649" s="37"/>
      <c r="C649" s="40"/>
      <c r="D649" s="40"/>
      <c r="F649" s="40"/>
      <c r="G649" s="39"/>
      <c r="H649" s="39"/>
      <c r="I649" s="109"/>
      <c r="J649" s="39"/>
    </row>
    <row r="650" spans="2:10" ht="15">
      <c r="B650" s="37"/>
      <c r="C650" s="40"/>
      <c r="D650" s="40"/>
      <c r="F650" s="40"/>
      <c r="G650" s="39"/>
      <c r="H650" s="39"/>
      <c r="I650" s="109"/>
      <c r="J650" s="39"/>
    </row>
    <row r="651" spans="2:10" ht="15">
      <c r="B651" s="37"/>
      <c r="C651" s="40"/>
      <c r="D651" s="40"/>
      <c r="F651" s="40"/>
      <c r="G651" s="39"/>
      <c r="H651" s="39"/>
      <c r="I651" s="109"/>
      <c r="J651" s="39"/>
    </row>
    <row r="652" spans="2:10" ht="15">
      <c r="B652" s="37"/>
      <c r="C652" s="40"/>
      <c r="D652" s="40"/>
      <c r="F652" s="40"/>
      <c r="G652" s="39"/>
      <c r="H652" s="39"/>
      <c r="I652" s="109"/>
      <c r="J652" s="39"/>
    </row>
    <row r="653" spans="2:10" ht="15">
      <c r="B653" s="37"/>
      <c r="C653" s="40"/>
      <c r="D653" s="40"/>
      <c r="F653" s="40"/>
      <c r="G653" s="39"/>
      <c r="H653" s="39"/>
      <c r="I653" s="109"/>
      <c r="J653" s="39"/>
    </row>
    <row r="654" spans="2:10" ht="15">
      <c r="B654" s="37"/>
      <c r="C654" s="40"/>
      <c r="D654" s="40"/>
      <c r="F654" s="40"/>
      <c r="G654" s="39"/>
      <c r="H654" s="39"/>
      <c r="I654" s="109"/>
      <c r="J654" s="39"/>
    </row>
    <row r="655" spans="2:10" ht="15">
      <c r="B655" s="37"/>
      <c r="C655" s="40"/>
      <c r="D655" s="40"/>
      <c r="F655" s="40"/>
      <c r="G655" s="39"/>
      <c r="H655" s="39"/>
      <c r="I655" s="109"/>
      <c r="J655" s="39"/>
    </row>
    <row r="656" spans="2:10" ht="15">
      <c r="B656" s="37"/>
      <c r="C656" s="40"/>
      <c r="D656" s="40"/>
      <c r="F656" s="40"/>
      <c r="G656" s="39"/>
      <c r="H656" s="39"/>
      <c r="I656" s="109"/>
      <c r="J656" s="39"/>
    </row>
    <row r="657" spans="2:10" ht="15">
      <c r="B657" s="37"/>
      <c r="C657" s="40"/>
      <c r="D657" s="40"/>
      <c r="F657" s="40"/>
      <c r="G657" s="39"/>
      <c r="H657" s="39"/>
      <c r="I657" s="109"/>
      <c r="J657" s="39"/>
    </row>
    <row r="658" spans="2:10" ht="15">
      <c r="B658" s="37"/>
      <c r="C658" s="40"/>
      <c r="D658" s="40"/>
      <c r="F658" s="40"/>
      <c r="G658" s="39"/>
      <c r="H658" s="39"/>
      <c r="I658" s="109"/>
      <c r="J658" s="39"/>
    </row>
    <row r="659" spans="2:10" ht="15">
      <c r="B659" s="37"/>
      <c r="C659" s="40"/>
      <c r="D659" s="40"/>
      <c r="F659" s="40"/>
      <c r="G659" s="39"/>
      <c r="H659" s="39"/>
      <c r="I659" s="109"/>
      <c r="J659" s="39"/>
    </row>
    <row r="660" spans="2:10" ht="15">
      <c r="B660" s="37"/>
      <c r="C660" s="40"/>
      <c r="D660" s="40"/>
      <c r="F660" s="40"/>
      <c r="G660" s="39"/>
      <c r="H660" s="39"/>
      <c r="I660" s="109"/>
      <c r="J660" s="39"/>
    </row>
    <row r="661" spans="2:10" ht="15">
      <c r="B661" s="37"/>
      <c r="C661" s="40"/>
      <c r="D661" s="40"/>
      <c r="F661" s="40"/>
      <c r="G661" s="39"/>
      <c r="H661" s="39"/>
      <c r="I661" s="109"/>
      <c r="J661" s="39"/>
    </row>
    <row r="662" spans="2:10" ht="15">
      <c r="B662" s="37"/>
      <c r="C662" s="40"/>
      <c r="D662" s="40"/>
      <c r="F662" s="40"/>
      <c r="G662" s="39"/>
      <c r="H662" s="39"/>
      <c r="I662" s="109"/>
      <c r="J662" s="39"/>
    </row>
    <row r="663" spans="2:10" ht="15">
      <c r="B663" s="37"/>
      <c r="C663" s="40"/>
      <c r="D663" s="40"/>
      <c r="F663" s="40"/>
      <c r="G663" s="39"/>
      <c r="H663" s="39"/>
      <c r="I663" s="109"/>
      <c r="J663" s="39"/>
    </row>
    <row r="664" spans="2:10" ht="15">
      <c r="B664" s="37"/>
      <c r="C664" s="40"/>
      <c r="D664" s="40"/>
      <c r="F664" s="40"/>
      <c r="G664" s="39"/>
      <c r="H664" s="39"/>
      <c r="I664" s="109"/>
      <c r="J664" s="39"/>
    </row>
    <row r="665" spans="2:10" ht="15">
      <c r="B665" s="37"/>
      <c r="C665" s="40"/>
      <c r="D665" s="40"/>
      <c r="F665" s="40"/>
      <c r="G665" s="39"/>
      <c r="H665" s="39"/>
      <c r="I665" s="109"/>
      <c r="J665" s="39"/>
    </row>
    <row r="666" spans="2:10" ht="15">
      <c r="B666" s="37"/>
      <c r="C666" s="40"/>
      <c r="D666" s="40"/>
      <c r="F666" s="40"/>
      <c r="G666" s="39"/>
      <c r="H666" s="39"/>
      <c r="I666" s="109"/>
      <c r="J666" s="39"/>
    </row>
    <row r="667" spans="2:10" ht="15">
      <c r="B667" s="37"/>
      <c r="C667" s="40"/>
      <c r="D667" s="40"/>
      <c r="F667" s="40"/>
      <c r="G667" s="39"/>
      <c r="H667" s="39"/>
      <c r="I667" s="109"/>
      <c r="J667" s="39"/>
    </row>
    <row r="668" spans="2:10" ht="15">
      <c r="B668" s="37"/>
      <c r="C668" s="40"/>
      <c r="D668" s="40"/>
      <c r="F668" s="40"/>
      <c r="G668" s="39"/>
      <c r="H668" s="39"/>
      <c r="I668" s="109"/>
      <c r="J668" s="39"/>
    </row>
    <row r="669" spans="2:10" ht="15">
      <c r="B669" s="37"/>
      <c r="C669" s="40"/>
      <c r="D669" s="40"/>
      <c r="F669" s="40"/>
      <c r="G669" s="39"/>
      <c r="H669" s="39"/>
      <c r="I669" s="109"/>
      <c r="J669" s="39"/>
    </row>
    <row r="670" spans="2:10" ht="15">
      <c r="B670" s="37"/>
      <c r="C670" s="40"/>
      <c r="D670" s="40"/>
      <c r="F670" s="40"/>
      <c r="G670" s="39"/>
      <c r="H670" s="39"/>
      <c r="I670" s="109"/>
      <c r="J670" s="39"/>
    </row>
    <row r="671" spans="2:10" ht="15">
      <c r="B671" s="37"/>
      <c r="C671" s="40"/>
      <c r="D671" s="40"/>
      <c r="F671" s="40"/>
      <c r="G671" s="39"/>
      <c r="H671" s="39"/>
      <c r="I671" s="109"/>
      <c r="J671" s="39"/>
    </row>
    <row r="672" spans="2:10" ht="15">
      <c r="B672" s="37"/>
      <c r="C672" s="40"/>
      <c r="D672" s="40"/>
      <c r="F672" s="40"/>
      <c r="G672" s="39"/>
      <c r="H672" s="39"/>
      <c r="I672" s="109"/>
      <c r="J672" s="39"/>
    </row>
    <row r="673" spans="2:10" ht="15">
      <c r="B673" s="37"/>
      <c r="C673" s="40"/>
      <c r="D673" s="40"/>
      <c r="F673" s="40"/>
      <c r="G673" s="39"/>
      <c r="H673" s="39"/>
      <c r="I673" s="109"/>
      <c r="J673" s="39"/>
    </row>
    <row r="674" spans="2:10" ht="15">
      <c r="B674" s="37"/>
      <c r="C674" s="40"/>
      <c r="D674" s="40"/>
      <c r="F674" s="40"/>
      <c r="G674" s="39"/>
      <c r="H674" s="39"/>
      <c r="I674" s="109"/>
      <c r="J674" s="39"/>
    </row>
    <row r="675" spans="2:10" ht="15">
      <c r="B675" s="37"/>
      <c r="C675" s="40"/>
      <c r="D675" s="40"/>
      <c r="F675" s="40"/>
      <c r="G675" s="39"/>
      <c r="H675" s="39"/>
      <c r="I675" s="109"/>
      <c r="J675" s="39"/>
    </row>
    <row r="676" spans="2:10" ht="15">
      <c r="B676" s="37"/>
      <c r="C676" s="40"/>
      <c r="D676" s="40"/>
      <c r="F676" s="40"/>
      <c r="G676" s="39"/>
      <c r="H676" s="39"/>
      <c r="I676" s="109"/>
      <c r="J676" s="39"/>
    </row>
    <row r="677" spans="2:10" ht="15">
      <c r="B677" s="37"/>
      <c r="C677" s="40"/>
      <c r="D677" s="40"/>
      <c r="F677" s="40"/>
      <c r="G677" s="39"/>
      <c r="H677" s="39"/>
      <c r="I677" s="109"/>
      <c r="J677" s="39"/>
    </row>
    <row r="678" spans="2:10" ht="15">
      <c r="B678" s="37"/>
      <c r="C678" s="40"/>
      <c r="D678" s="40"/>
      <c r="F678" s="40"/>
      <c r="G678" s="39"/>
      <c r="H678" s="39"/>
      <c r="I678" s="109"/>
      <c r="J678" s="39"/>
    </row>
    <row r="679" spans="2:10" ht="15">
      <c r="B679" s="37"/>
      <c r="C679" s="40"/>
      <c r="D679" s="40"/>
      <c r="F679" s="40"/>
      <c r="G679" s="39"/>
      <c r="H679" s="39"/>
      <c r="I679" s="109"/>
      <c r="J679" s="39"/>
    </row>
    <row r="680" spans="2:10" ht="15">
      <c r="B680" s="37"/>
      <c r="C680" s="40"/>
      <c r="D680" s="40"/>
      <c r="F680" s="40"/>
      <c r="G680" s="39"/>
      <c r="H680" s="39"/>
      <c r="I680" s="109"/>
      <c r="J680" s="39"/>
    </row>
    <row r="681" spans="2:10" ht="15">
      <c r="B681" s="37"/>
      <c r="C681" s="40"/>
      <c r="D681" s="40"/>
      <c r="F681" s="40"/>
      <c r="G681" s="39"/>
      <c r="H681" s="39"/>
      <c r="I681" s="109"/>
      <c r="J681" s="39"/>
    </row>
    <row r="682" spans="2:10" ht="15">
      <c r="B682" s="37"/>
      <c r="C682" s="40"/>
      <c r="D682" s="40"/>
      <c r="F682" s="40"/>
      <c r="G682" s="39"/>
      <c r="H682" s="39"/>
      <c r="I682" s="109"/>
      <c r="J682" s="39"/>
    </row>
    <row r="683" spans="2:10" ht="15">
      <c r="B683" s="37"/>
      <c r="C683" s="40"/>
      <c r="D683" s="40"/>
      <c r="F683" s="40"/>
      <c r="G683" s="39"/>
      <c r="H683" s="39"/>
      <c r="I683" s="109"/>
      <c r="J683" s="39"/>
    </row>
    <row r="684" spans="2:10" ht="15">
      <c r="B684" s="37"/>
      <c r="C684" s="40"/>
      <c r="D684" s="40"/>
      <c r="F684" s="40"/>
      <c r="G684" s="39"/>
      <c r="H684" s="39"/>
      <c r="I684" s="109"/>
      <c r="J684" s="39"/>
    </row>
    <row r="685" spans="2:10" ht="15">
      <c r="B685" s="37"/>
      <c r="C685" s="40"/>
      <c r="D685" s="40"/>
      <c r="F685" s="40"/>
      <c r="G685" s="39"/>
      <c r="H685" s="39"/>
      <c r="I685" s="109"/>
      <c r="J685" s="39"/>
    </row>
    <row r="686" spans="2:10" ht="15">
      <c r="B686" s="37"/>
      <c r="C686" s="40"/>
      <c r="D686" s="40"/>
      <c r="F686" s="40"/>
      <c r="G686" s="39"/>
      <c r="H686" s="39"/>
      <c r="I686" s="109"/>
      <c r="J686" s="39"/>
    </row>
    <row r="687" spans="2:10" ht="15">
      <c r="B687" s="37"/>
      <c r="C687" s="40"/>
      <c r="D687" s="40"/>
      <c r="F687" s="40"/>
      <c r="G687" s="39"/>
      <c r="H687" s="39"/>
      <c r="I687" s="109"/>
      <c r="J687" s="39"/>
    </row>
    <row r="688" spans="2:10" ht="15">
      <c r="B688" s="37"/>
      <c r="C688" s="40"/>
      <c r="D688" s="40"/>
      <c r="F688" s="40"/>
      <c r="G688" s="39"/>
      <c r="H688" s="39"/>
      <c r="I688" s="109"/>
      <c r="J688" s="39"/>
    </row>
    <row r="689" spans="2:10" ht="15">
      <c r="B689" s="37"/>
      <c r="C689" s="40"/>
      <c r="D689" s="40"/>
      <c r="F689" s="40"/>
      <c r="G689" s="39"/>
      <c r="H689" s="39"/>
      <c r="I689" s="109"/>
      <c r="J689" s="39"/>
    </row>
    <row r="690" spans="2:10" ht="15">
      <c r="B690" s="37"/>
      <c r="C690" s="40"/>
      <c r="D690" s="40"/>
      <c r="F690" s="40"/>
      <c r="G690" s="39"/>
      <c r="H690" s="39"/>
      <c r="I690" s="109"/>
      <c r="J690" s="39"/>
    </row>
    <row r="691" spans="2:10" ht="15">
      <c r="B691" s="37"/>
      <c r="C691" s="40"/>
      <c r="D691" s="40"/>
      <c r="F691" s="40"/>
      <c r="G691" s="39"/>
      <c r="H691" s="39"/>
      <c r="I691" s="109"/>
      <c r="J691" s="39"/>
    </row>
    <row r="692" spans="2:10" ht="15">
      <c r="B692" s="37"/>
      <c r="C692" s="40"/>
      <c r="D692" s="40"/>
      <c r="F692" s="40"/>
      <c r="G692" s="39"/>
      <c r="H692" s="39"/>
      <c r="I692" s="109"/>
      <c r="J692" s="39"/>
    </row>
    <row r="693" spans="2:10" ht="15">
      <c r="B693" s="37"/>
      <c r="C693" s="40"/>
      <c r="D693" s="40"/>
      <c r="F693" s="40"/>
      <c r="G693" s="39"/>
      <c r="H693" s="39"/>
      <c r="I693" s="109"/>
      <c r="J693" s="39"/>
    </row>
    <row r="694" spans="2:10" ht="15">
      <c r="B694" s="37"/>
      <c r="C694" s="40"/>
      <c r="D694" s="40"/>
      <c r="F694" s="40"/>
      <c r="G694" s="39"/>
      <c r="H694" s="39"/>
      <c r="I694" s="109"/>
      <c r="J694" s="39"/>
    </row>
    <row r="695" spans="2:10" ht="15">
      <c r="B695" s="37"/>
      <c r="C695" s="40"/>
      <c r="D695" s="40"/>
      <c r="F695" s="40"/>
      <c r="G695" s="39"/>
      <c r="H695" s="39"/>
      <c r="I695" s="109"/>
      <c r="J695" s="39"/>
    </row>
    <row r="696" spans="2:10" ht="15">
      <c r="B696" s="37"/>
      <c r="C696" s="40"/>
      <c r="D696" s="40"/>
      <c r="F696" s="40"/>
      <c r="G696" s="39"/>
      <c r="H696" s="39"/>
      <c r="I696" s="109"/>
      <c r="J696" s="39"/>
    </row>
    <row r="697" spans="2:10" ht="15">
      <c r="B697" s="37"/>
      <c r="C697" s="40"/>
      <c r="D697" s="40"/>
      <c r="F697" s="40"/>
      <c r="G697" s="39"/>
      <c r="H697" s="39"/>
      <c r="I697" s="109"/>
      <c r="J697" s="39"/>
    </row>
    <row r="698" spans="2:10" ht="15">
      <c r="B698" s="37"/>
      <c r="C698" s="40"/>
      <c r="D698" s="40"/>
      <c r="F698" s="40"/>
      <c r="G698" s="39"/>
      <c r="H698" s="39"/>
      <c r="I698" s="109"/>
      <c r="J698" s="39"/>
    </row>
    <row r="699" spans="2:10" ht="15">
      <c r="B699" s="37"/>
      <c r="C699" s="40"/>
      <c r="D699" s="40"/>
      <c r="F699" s="40"/>
      <c r="G699" s="39"/>
      <c r="H699" s="39"/>
      <c r="I699" s="109"/>
      <c r="J699" s="39"/>
    </row>
    <row r="700" spans="2:10" ht="15">
      <c r="B700" s="37"/>
      <c r="C700" s="40"/>
      <c r="D700" s="40"/>
      <c r="F700" s="40"/>
      <c r="G700" s="39"/>
      <c r="H700" s="39"/>
      <c r="I700" s="109"/>
      <c r="J700" s="39"/>
    </row>
    <row r="701" spans="2:10" ht="15">
      <c r="B701" s="37"/>
      <c r="C701" s="40"/>
      <c r="D701" s="40"/>
      <c r="F701" s="40"/>
      <c r="G701" s="39"/>
      <c r="H701" s="39"/>
      <c r="I701" s="109"/>
      <c r="J701" s="39"/>
    </row>
    <row r="702" spans="2:10" ht="15">
      <c r="B702" s="37"/>
      <c r="C702" s="40"/>
      <c r="D702" s="40"/>
      <c r="F702" s="40"/>
      <c r="G702" s="39"/>
      <c r="H702" s="39"/>
      <c r="I702" s="109"/>
      <c r="J702" s="39"/>
    </row>
    <row r="703" spans="2:10" ht="15">
      <c r="B703" s="37"/>
      <c r="C703" s="40"/>
      <c r="D703" s="40"/>
      <c r="F703" s="40"/>
      <c r="G703" s="39"/>
      <c r="H703" s="39"/>
      <c r="I703" s="109"/>
      <c r="J703" s="39"/>
    </row>
    <row r="704" spans="2:10" ht="15">
      <c r="B704" s="37"/>
      <c r="C704" s="40"/>
      <c r="D704" s="40"/>
      <c r="F704" s="40"/>
      <c r="G704" s="39"/>
      <c r="H704" s="39"/>
      <c r="I704" s="109"/>
      <c r="J704" s="39"/>
    </row>
    <row r="705" spans="2:10" ht="15">
      <c r="B705" s="37"/>
      <c r="C705" s="40"/>
      <c r="D705" s="40"/>
      <c r="F705" s="40"/>
      <c r="G705" s="39"/>
      <c r="H705" s="39"/>
      <c r="I705" s="109"/>
      <c r="J705" s="39"/>
    </row>
    <row r="706" spans="2:10" ht="15">
      <c r="B706" s="37"/>
      <c r="C706" s="40"/>
      <c r="D706" s="40"/>
      <c r="F706" s="40"/>
      <c r="G706" s="39"/>
      <c r="H706" s="39"/>
      <c r="I706" s="109"/>
      <c r="J706" s="39"/>
    </row>
    <row r="707" spans="2:10" ht="15">
      <c r="B707" s="37"/>
      <c r="C707" s="40"/>
      <c r="D707" s="40"/>
      <c r="F707" s="40"/>
      <c r="G707" s="39"/>
      <c r="H707" s="39"/>
      <c r="I707" s="109"/>
      <c r="J707" s="39"/>
    </row>
    <row r="708" spans="2:10" ht="15">
      <c r="B708" s="37"/>
      <c r="C708" s="40"/>
      <c r="D708" s="40"/>
      <c r="F708" s="40"/>
      <c r="G708" s="39"/>
      <c r="H708" s="39"/>
      <c r="I708" s="109"/>
      <c r="J708" s="39"/>
    </row>
    <row r="709" spans="2:10" ht="15">
      <c r="B709" s="37"/>
      <c r="C709" s="40"/>
      <c r="D709" s="40"/>
      <c r="F709" s="40"/>
      <c r="G709" s="39"/>
      <c r="H709" s="39"/>
      <c r="I709" s="109"/>
      <c r="J709" s="39"/>
    </row>
    <row r="710" spans="2:10" ht="15">
      <c r="B710" s="37"/>
      <c r="C710" s="40"/>
      <c r="D710" s="40"/>
      <c r="F710" s="40"/>
      <c r="G710" s="39"/>
      <c r="H710" s="39"/>
      <c r="I710" s="109"/>
      <c r="J710" s="39"/>
    </row>
    <row r="711" spans="2:10" ht="15">
      <c r="B711" s="37"/>
      <c r="C711" s="40"/>
      <c r="D711" s="40"/>
      <c r="F711" s="40"/>
      <c r="G711" s="39"/>
      <c r="H711" s="39"/>
      <c r="I711" s="109"/>
      <c r="J711" s="39"/>
    </row>
    <row r="712" spans="2:10" ht="15">
      <c r="B712" s="37"/>
      <c r="C712" s="40"/>
      <c r="D712" s="40"/>
      <c r="F712" s="40"/>
      <c r="G712" s="39"/>
      <c r="H712" s="39"/>
      <c r="I712" s="109"/>
      <c r="J712" s="39"/>
    </row>
    <row r="713" spans="2:10" ht="15">
      <c r="B713" s="37"/>
      <c r="C713" s="40"/>
      <c r="D713" s="40"/>
      <c r="F713" s="40"/>
      <c r="G713" s="39"/>
      <c r="H713" s="39"/>
      <c r="I713" s="109"/>
      <c r="J713" s="39"/>
    </row>
    <row r="714" spans="2:10" ht="15">
      <c r="B714" s="37"/>
      <c r="C714" s="40"/>
      <c r="D714" s="40"/>
      <c r="F714" s="40"/>
      <c r="G714" s="39"/>
      <c r="H714" s="39"/>
      <c r="I714" s="109"/>
      <c r="J714" s="39"/>
    </row>
    <row r="715" spans="2:10" ht="15">
      <c r="B715" s="37"/>
      <c r="C715" s="40"/>
      <c r="D715" s="40"/>
      <c r="F715" s="40"/>
      <c r="G715" s="39"/>
      <c r="H715" s="39"/>
      <c r="I715" s="109"/>
      <c r="J715" s="39"/>
    </row>
    <row r="716" spans="2:10" ht="15">
      <c r="B716" s="37"/>
      <c r="C716" s="40"/>
      <c r="D716" s="40"/>
      <c r="F716" s="40"/>
      <c r="G716" s="39"/>
      <c r="H716" s="39"/>
      <c r="I716" s="109"/>
      <c r="J716" s="39"/>
    </row>
    <row r="717" spans="2:10" ht="15">
      <c r="B717" s="37"/>
      <c r="C717" s="40"/>
      <c r="D717" s="40"/>
      <c r="F717" s="40"/>
      <c r="G717" s="39"/>
      <c r="H717" s="39"/>
      <c r="I717" s="109"/>
      <c r="J717" s="39"/>
    </row>
    <row r="718" spans="2:10" ht="15">
      <c r="B718" s="37"/>
      <c r="C718" s="40"/>
      <c r="D718" s="40"/>
      <c r="F718" s="40"/>
      <c r="G718" s="39"/>
      <c r="H718" s="39"/>
      <c r="I718" s="109"/>
      <c r="J718" s="39"/>
    </row>
    <row r="719" spans="2:10" ht="15">
      <c r="B719" s="37"/>
      <c r="C719" s="40"/>
      <c r="D719" s="40"/>
      <c r="F719" s="40"/>
      <c r="G719" s="39"/>
      <c r="H719" s="39"/>
      <c r="I719" s="109"/>
      <c r="J719" s="39"/>
    </row>
    <row r="720" spans="2:10" ht="15">
      <c r="B720" s="37"/>
      <c r="C720" s="40"/>
      <c r="D720" s="40"/>
      <c r="F720" s="40"/>
      <c r="G720" s="39"/>
      <c r="H720" s="39"/>
      <c r="I720" s="109"/>
      <c r="J720" s="39"/>
    </row>
    <row r="721" spans="2:10" ht="15">
      <c r="B721" s="37"/>
      <c r="C721" s="40"/>
      <c r="D721" s="40"/>
      <c r="F721" s="40"/>
      <c r="G721" s="39"/>
      <c r="H721" s="39"/>
      <c r="I721" s="109"/>
      <c r="J721" s="39"/>
    </row>
    <row r="722" spans="2:10" ht="15">
      <c r="B722" s="37"/>
      <c r="C722" s="40"/>
      <c r="D722" s="40"/>
      <c r="F722" s="40"/>
      <c r="G722" s="39"/>
      <c r="H722" s="39"/>
      <c r="I722" s="109"/>
      <c r="J722" s="39"/>
    </row>
    <row r="723" spans="2:10" ht="15">
      <c r="B723" s="37"/>
      <c r="C723" s="40"/>
      <c r="D723" s="40"/>
      <c r="F723" s="40"/>
      <c r="G723" s="39"/>
      <c r="H723" s="39"/>
      <c r="I723" s="109"/>
      <c r="J723" s="39"/>
    </row>
    <row r="724" spans="2:10" ht="15">
      <c r="B724" s="37"/>
      <c r="C724" s="40"/>
      <c r="D724" s="40"/>
      <c r="F724" s="40"/>
      <c r="G724" s="39"/>
      <c r="H724" s="39"/>
      <c r="I724" s="109"/>
      <c r="J724" s="39"/>
    </row>
    <row r="725" spans="2:10" ht="15">
      <c r="B725" s="37"/>
      <c r="C725" s="40"/>
      <c r="D725" s="40"/>
      <c r="F725" s="40"/>
      <c r="G725" s="39"/>
      <c r="H725" s="39"/>
      <c r="I725" s="109"/>
      <c r="J725" s="39"/>
    </row>
    <row r="726" spans="2:10" ht="15">
      <c r="B726" s="37"/>
      <c r="C726" s="40"/>
      <c r="D726" s="40"/>
      <c r="F726" s="40"/>
      <c r="G726" s="39"/>
      <c r="H726" s="39"/>
      <c r="I726" s="109"/>
      <c r="J726" s="39"/>
    </row>
    <row r="727" spans="2:10" ht="15">
      <c r="B727" s="37"/>
      <c r="C727" s="40"/>
      <c r="D727" s="40"/>
      <c r="F727" s="40"/>
      <c r="G727" s="39"/>
      <c r="H727" s="39"/>
      <c r="I727" s="109"/>
      <c r="J727" s="39"/>
    </row>
    <row r="728" spans="2:10" ht="15">
      <c r="B728" s="37"/>
      <c r="C728" s="40"/>
      <c r="D728" s="40"/>
      <c r="F728" s="40"/>
      <c r="G728" s="39"/>
      <c r="H728" s="39"/>
      <c r="I728" s="109"/>
      <c r="J728" s="39"/>
    </row>
    <row r="729" spans="2:10" ht="15">
      <c r="B729" s="37"/>
      <c r="C729" s="40"/>
      <c r="D729" s="40"/>
      <c r="F729" s="40"/>
      <c r="G729" s="39"/>
      <c r="H729" s="39"/>
      <c r="I729" s="109"/>
      <c r="J729" s="39"/>
    </row>
    <row r="730" spans="2:10" ht="15">
      <c r="B730" s="37"/>
      <c r="C730" s="40"/>
      <c r="D730" s="40"/>
      <c r="F730" s="40"/>
      <c r="G730" s="39"/>
      <c r="H730" s="39"/>
      <c r="I730" s="109"/>
      <c r="J730" s="39"/>
    </row>
    <row r="731" spans="2:10" ht="15">
      <c r="B731" s="37"/>
      <c r="C731" s="40"/>
      <c r="D731" s="40"/>
      <c r="F731" s="40"/>
      <c r="G731" s="39"/>
      <c r="H731" s="39"/>
      <c r="I731" s="109"/>
      <c r="J731" s="39"/>
    </row>
    <row r="732" spans="2:10" ht="15">
      <c r="B732" s="37"/>
      <c r="C732" s="40"/>
      <c r="D732" s="40"/>
      <c r="F732" s="40"/>
      <c r="G732" s="39"/>
      <c r="H732" s="39"/>
      <c r="I732" s="109"/>
      <c r="J732" s="39"/>
    </row>
    <row r="733" spans="2:10" ht="15">
      <c r="B733" s="37"/>
      <c r="C733" s="40"/>
      <c r="D733" s="40"/>
      <c r="F733" s="40"/>
      <c r="G733" s="39"/>
      <c r="H733" s="39"/>
      <c r="I733" s="109"/>
      <c r="J733" s="39"/>
    </row>
    <row r="734" spans="2:10" ht="15">
      <c r="B734" s="37"/>
      <c r="C734" s="40"/>
      <c r="D734" s="40"/>
      <c r="F734" s="40"/>
      <c r="G734" s="39"/>
      <c r="H734" s="39"/>
      <c r="I734" s="109"/>
      <c r="J734" s="39"/>
    </row>
    <row r="735" spans="2:10" ht="15">
      <c r="B735" s="37"/>
      <c r="C735" s="40"/>
      <c r="D735" s="40"/>
      <c r="F735" s="40"/>
      <c r="G735" s="39"/>
      <c r="H735" s="39"/>
      <c r="I735" s="109"/>
      <c r="J735" s="39"/>
    </row>
    <row r="736" spans="2:10" ht="15">
      <c r="B736" s="37"/>
      <c r="C736" s="40"/>
      <c r="D736" s="40"/>
      <c r="F736" s="40"/>
      <c r="G736" s="39"/>
      <c r="H736" s="39"/>
      <c r="I736" s="109"/>
      <c r="J736" s="39"/>
    </row>
    <row r="737" spans="2:10" ht="15">
      <c r="B737" s="37"/>
      <c r="C737" s="40"/>
      <c r="D737" s="40"/>
      <c r="F737" s="40"/>
      <c r="G737" s="39"/>
      <c r="H737" s="39"/>
      <c r="I737" s="109"/>
      <c r="J737" s="39"/>
    </row>
    <row r="738" spans="2:10" ht="15">
      <c r="B738" s="37"/>
      <c r="C738" s="40"/>
      <c r="D738" s="40"/>
      <c r="F738" s="40"/>
      <c r="G738" s="39"/>
      <c r="H738" s="39"/>
      <c r="I738" s="109"/>
      <c r="J738" s="39"/>
    </row>
    <row r="739" spans="2:10" ht="15">
      <c r="B739" s="37"/>
      <c r="C739" s="40"/>
      <c r="D739" s="40"/>
      <c r="F739" s="40"/>
      <c r="G739" s="39"/>
      <c r="H739" s="39"/>
      <c r="I739" s="109"/>
      <c r="J739" s="39"/>
    </row>
    <row r="740" spans="2:10" ht="15">
      <c r="B740" s="37"/>
      <c r="C740" s="40"/>
      <c r="D740" s="40"/>
      <c r="F740" s="40"/>
      <c r="G740" s="39"/>
      <c r="H740" s="39"/>
      <c r="I740" s="109"/>
      <c r="J740" s="39"/>
    </row>
    <row r="741" spans="2:10" ht="15">
      <c r="B741" s="37"/>
      <c r="C741" s="40"/>
      <c r="D741" s="40"/>
      <c r="F741" s="40"/>
      <c r="G741" s="39"/>
      <c r="H741" s="39"/>
      <c r="I741" s="109"/>
      <c r="J741" s="39"/>
    </row>
    <row r="742" spans="2:10" ht="15">
      <c r="B742" s="37"/>
      <c r="C742" s="40"/>
      <c r="D742" s="40"/>
      <c r="F742" s="40"/>
      <c r="G742" s="39"/>
      <c r="H742" s="39"/>
      <c r="I742" s="109"/>
      <c r="J742" s="39"/>
    </row>
    <row r="743" spans="2:10" ht="15">
      <c r="B743" s="37"/>
      <c r="C743" s="40"/>
      <c r="D743" s="40"/>
      <c r="F743" s="40"/>
      <c r="G743" s="39"/>
      <c r="H743" s="39"/>
      <c r="I743" s="109"/>
      <c r="J743" s="39"/>
    </row>
    <row r="744" spans="2:10" ht="15">
      <c r="B744" s="37"/>
      <c r="C744" s="40"/>
      <c r="D744" s="40"/>
      <c r="F744" s="40"/>
      <c r="G744" s="39"/>
      <c r="H744" s="39"/>
      <c r="I744" s="109"/>
      <c r="J744" s="39"/>
    </row>
    <row r="745" spans="2:10" ht="15">
      <c r="B745" s="37"/>
      <c r="C745" s="40"/>
      <c r="D745" s="40"/>
      <c r="F745" s="40"/>
      <c r="G745" s="39"/>
      <c r="H745" s="39"/>
      <c r="I745" s="109"/>
      <c r="J745" s="39"/>
    </row>
    <row r="746" spans="2:10" ht="15">
      <c r="B746" s="37"/>
      <c r="C746" s="40"/>
      <c r="D746" s="40"/>
      <c r="F746" s="40"/>
      <c r="G746" s="39"/>
      <c r="H746" s="39"/>
      <c r="I746" s="109"/>
      <c r="J746" s="39"/>
    </row>
    <row r="747" spans="2:10" ht="15">
      <c r="B747" s="37"/>
      <c r="C747" s="40"/>
      <c r="D747" s="40"/>
      <c r="F747" s="40"/>
      <c r="G747" s="39"/>
      <c r="H747" s="39"/>
      <c r="I747" s="109"/>
      <c r="J747" s="39"/>
    </row>
    <row r="748" spans="2:10" ht="15">
      <c r="B748" s="37"/>
      <c r="C748" s="40"/>
      <c r="D748" s="40"/>
      <c r="F748" s="40"/>
      <c r="G748" s="39"/>
      <c r="H748" s="39"/>
      <c r="I748" s="109"/>
      <c r="J748" s="39"/>
    </row>
    <row r="749" spans="2:10" ht="15">
      <c r="B749" s="37"/>
      <c r="C749" s="40"/>
      <c r="D749" s="40"/>
      <c r="F749" s="40"/>
      <c r="G749" s="39"/>
      <c r="H749" s="39"/>
      <c r="I749" s="109"/>
      <c r="J749" s="39"/>
    </row>
    <row r="750" spans="2:10" ht="15">
      <c r="B750" s="37"/>
      <c r="C750" s="40"/>
      <c r="D750" s="40"/>
      <c r="F750" s="40"/>
      <c r="G750" s="39"/>
      <c r="H750" s="39"/>
      <c r="I750" s="109"/>
      <c r="J750" s="39"/>
    </row>
    <row r="751" spans="2:10" ht="15">
      <c r="B751" s="37"/>
      <c r="C751" s="40"/>
      <c r="D751" s="40"/>
      <c r="F751" s="40"/>
      <c r="G751" s="39"/>
      <c r="H751" s="39"/>
      <c r="I751" s="109"/>
      <c r="J751" s="39"/>
    </row>
    <row r="752" spans="2:10" ht="15">
      <c r="B752" s="37"/>
      <c r="C752" s="40"/>
      <c r="D752" s="40"/>
      <c r="F752" s="40"/>
      <c r="G752" s="39"/>
      <c r="H752" s="39"/>
      <c r="I752" s="109"/>
      <c r="J752" s="39"/>
    </row>
    <row r="753" spans="2:10" ht="15">
      <c r="B753" s="37"/>
      <c r="C753" s="40"/>
      <c r="D753" s="40"/>
      <c r="F753" s="40"/>
      <c r="G753" s="39"/>
      <c r="H753" s="39"/>
      <c r="I753" s="109"/>
      <c r="J753" s="39"/>
    </row>
    <row r="754" spans="2:10" ht="15">
      <c r="B754" s="37"/>
      <c r="C754" s="40"/>
      <c r="D754" s="40"/>
      <c r="F754" s="40"/>
      <c r="G754" s="39"/>
      <c r="H754" s="39"/>
      <c r="I754" s="109"/>
      <c r="J754" s="39"/>
    </row>
    <row r="755" spans="2:10" ht="15">
      <c r="B755" s="37"/>
      <c r="C755" s="40"/>
      <c r="D755" s="40"/>
      <c r="F755" s="40"/>
      <c r="G755" s="39"/>
      <c r="H755" s="39"/>
      <c r="I755" s="109"/>
      <c r="J755" s="39"/>
    </row>
    <row r="756" spans="2:10" ht="15">
      <c r="B756" s="37"/>
      <c r="C756" s="40"/>
      <c r="D756" s="40"/>
      <c r="F756" s="40"/>
      <c r="G756" s="39"/>
      <c r="H756" s="39"/>
      <c r="I756" s="109"/>
      <c r="J756" s="39"/>
    </row>
    <row r="757" spans="2:10" ht="15">
      <c r="B757" s="37"/>
      <c r="C757" s="40"/>
      <c r="D757" s="40"/>
      <c r="F757" s="40"/>
      <c r="G757" s="39"/>
      <c r="H757" s="39"/>
      <c r="I757" s="109"/>
      <c r="J757" s="39"/>
    </row>
    <row r="758" spans="2:10" ht="15">
      <c r="B758" s="37"/>
      <c r="C758" s="40"/>
      <c r="D758" s="40"/>
      <c r="F758" s="40"/>
      <c r="G758" s="39"/>
      <c r="H758" s="39"/>
      <c r="I758" s="109"/>
      <c r="J758" s="39"/>
    </row>
    <row r="759" spans="2:10" ht="15">
      <c r="B759" s="37"/>
      <c r="C759" s="40"/>
      <c r="D759" s="40"/>
      <c r="F759" s="40"/>
      <c r="G759" s="39"/>
      <c r="H759" s="39"/>
      <c r="I759" s="109"/>
      <c r="J759" s="39"/>
    </row>
    <row r="760" spans="2:10" ht="15">
      <c r="B760" s="37"/>
      <c r="C760" s="40"/>
      <c r="D760" s="40"/>
      <c r="F760" s="40"/>
      <c r="G760" s="39"/>
      <c r="H760" s="39"/>
      <c r="I760" s="109"/>
      <c r="J760" s="39"/>
    </row>
    <row r="761" spans="2:10" ht="15">
      <c r="B761" s="37"/>
      <c r="C761" s="40"/>
      <c r="D761" s="40"/>
      <c r="F761" s="40"/>
      <c r="G761" s="39"/>
      <c r="H761" s="39"/>
      <c r="I761" s="109"/>
      <c r="J761" s="39"/>
    </row>
    <row r="762" spans="2:10" ht="15">
      <c r="B762" s="37"/>
      <c r="C762" s="40"/>
      <c r="D762" s="40"/>
      <c r="F762" s="40"/>
      <c r="G762" s="39"/>
      <c r="H762" s="39"/>
      <c r="I762" s="109"/>
      <c r="J762" s="39"/>
    </row>
    <row r="763" spans="2:10" ht="15">
      <c r="B763" s="37"/>
      <c r="C763" s="40"/>
      <c r="D763" s="40"/>
      <c r="F763" s="40"/>
      <c r="G763" s="39"/>
      <c r="H763" s="39"/>
      <c r="I763" s="109"/>
      <c r="J763" s="39"/>
    </row>
    <row r="764" spans="2:10" ht="15">
      <c r="B764" s="37"/>
      <c r="C764" s="40"/>
      <c r="D764" s="40"/>
      <c r="F764" s="40"/>
      <c r="G764" s="39"/>
      <c r="H764" s="39"/>
      <c r="I764" s="109"/>
      <c r="J764" s="39"/>
    </row>
    <row r="765" spans="2:10" ht="15">
      <c r="B765" s="37"/>
      <c r="C765" s="40"/>
      <c r="D765" s="40"/>
      <c r="F765" s="40"/>
      <c r="G765" s="39"/>
      <c r="H765" s="39"/>
      <c r="I765" s="109"/>
      <c r="J765" s="39"/>
    </row>
    <row r="766" spans="2:10" ht="15">
      <c r="B766" s="37"/>
      <c r="C766" s="40"/>
      <c r="D766" s="40"/>
      <c r="F766" s="40"/>
      <c r="G766" s="39"/>
      <c r="H766" s="39"/>
      <c r="I766" s="109"/>
      <c r="J766" s="39"/>
    </row>
    <row r="767" spans="2:10" ht="15">
      <c r="B767" s="37"/>
      <c r="C767" s="40"/>
      <c r="D767" s="40"/>
      <c r="F767" s="40"/>
      <c r="G767" s="39"/>
      <c r="H767" s="39"/>
      <c r="I767" s="109"/>
      <c r="J767" s="39"/>
    </row>
    <row r="768" spans="2:10" ht="15">
      <c r="B768" s="37"/>
      <c r="C768" s="40"/>
      <c r="D768" s="40"/>
      <c r="F768" s="40"/>
      <c r="G768" s="39"/>
      <c r="H768" s="39"/>
      <c r="I768" s="109"/>
      <c r="J768" s="39"/>
    </row>
    <row r="769" spans="2:10" ht="15">
      <c r="B769" s="37"/>
      <c r="C769" s="40"/>
      <c r="D769" s="40"/>
      <c r="F769" s="40"/>
      <c r="G769" s="39"/>
      <c r="H769" s="39"/>
      <c r="I769" s="109"/>
      <c r="J769" s="39"/>
    </row>
    <row r="770" spans="2:10" ht="15">
      <c r="B770" s="37"/>
      <c r="C770" s="40"/>
      <c r="D770" s="40"/>
      <c r="F770" s="40"/>
      <c r="G770" s="39"/>
      <c r="H770" s="39"/>
      <c r="I770" s="109"/>
      <c r="J770" s="39"/>
    </row>
    <row r="771" spans="2:10" ht="15">
      <c r="B771" s="37"/>
      <c r="C771" s="40"/>
      <c r="D771" s="40"/>
      <c r="F771" s="40"/>
      <c r="G771" s="39"/>
      <c r="H771" s="39"/>
      <c r="I771" s="109"/>
      <c r="J771" s="39"/>
    </row>
    <row r="772" spans="2:10" ht="15">
      <c r="B772" s="37"/>
      <c r="C772" s="40"/>
      <c r="D772" s="40"/>
      <c r="F772" s="40"/>
      <c r="G772" s="39"/>
      <c r="H772" s="39"/>
      <c r="I772" s="109"/>
      <c r="J772" s="39"/>
    </row>
    <row r="773" spans="2:10" ht="15">
      <c r="B773" s="37"/>
      <c r="C773" s="40"/>
      <c r="D773" s="40"/>
      <c r="F773" s="40"/>
      <c r="G773" s="39"/>
      <c r="H773" s="39"/>
      <c r="I773" s="109"/>
      <c r="J773" s="39"/>
    </row>
    <row r="774" spans="2:10" ht="15">
      <c r="B774" s="37"/>
      <c r="C774" s="40"/>
      <c r="D774" s="40"/>
      <c r="F774" s="40"/>
      <c r="G774" s="39"/>
      <c r="H774" s="39"/>
      <c r="I774" s="109"/>
      <c r="J774" s="39"/>
    </row>
    <row r="775" spans="2:10" ht="15">
      <c r="B775" s="37"/>
      <c r="C775" s="40"/>
      <c r="D775" s="40"/>
      <c r="F775" s="40"/>
      <c r="G775" s="39"/>
      <c r="H775" s="39"/>
      <c r="I775" s="109"/>
      <c r="J775" s="39"/>
    </row>
    <row r="776" spans="2:10" ht="15">
      <c r="B776" s="37"/>
      <c r="C776" s="40"/>
      <c r="D776" s="40"/>
      <c r="F776" s="40"/>
      <c r="G776" s="39"/>
      <c r="H776" s="39"/>
      <c r="I776" s="109"/>
      <c r="J776" s="39"/>
    </row>
    <row r="777" spans="2:10" ht="15">
      <c r="B777" s="37"/>
      <c r="C777" s="40"/>
      <c r="D777" s="40"/>
      <c r="F777" s="40"/>
      <c r="G777" s="39"/>
      <c r="H777" s="39"/>
      <c r="I777" s="109"/>
      <c r="J777" s="39"/>
    </row>
    <row r="778" spans="2:10" ht="15">
      <c r="B778" s="37"/>
      <c r="C778" s="40"/>
      <c r="D778" s="40"/>
      <c r="F778" s="40"/>
      <c r="G778" s="39"/>
      <c r="H778" s="39"/>
      <c r="I778" s="109"/>
      <c r="J778" s="39"/>
    </row>
    <row r="779" spans="2:10" ht="15">
      <c r="B779" s="37"/>
      <c r="C779" s="40"/>
      <c r="D779" s="40"/>
      <c r="F779" s="40"/>
      <c r="G779" s="39"/>
      <c r="H779" s="39"/>
      <c r="I779" s="109"/>
      <c r="J779" s="39"/>
    </row>
    <row r="780" spans="2:10" ht="15">
      <c r="B780" s="37"/>
      <c r="C780" s="40"/>
      <c r="D780" s="40"/>
      <c r="F780" s="40"/>
      <c r="G780" s="39"/>
      <c r="H780" s="39"/>
      <c r="I780" s="109"/>
      <c r="J780" s="39"/>
    </row>
    <row r="781" spans="2:10" ht="15">
      <c r="B781" s="37"/>
      <c r="C781" s="40"/>
      <c r="D781" s="40"/>
      <c r="F781" s="40"/>
      <c r="G781" s="39"/>
      <c r="H781" s="39"/>
      <c r="I781" s="109"/>
      <c r="J781" s="39"/>
    </row>
    <row r="782" spans="2:10" ht="15">
      <c r="B782" s="37"/>
      <c r="C782" s="40"/>
      <c r="D782" s="40"/>
      <c r="F782" s="40"/>
      <c r="G782" s="39"/>
      <c r="H782" s="39"/>
      <c r="I782" s="109"/>
      <c r="J782" s="39"/>
    </row>
    <row r="783" spans="2:10" ht="15">
      <c r="B783" s="37"/>
      <c r="C783" s="40"/>
      <c r="D783" s="40"/>
      <c r="F783" s="40"/>
      <c r="G783" s="39"/>
      <c r="H783" s="39"/>
      <c r="I783" s="109"/>
      <c r="J783" s="39"/>
    </row>
    <row r="784" spans="2:10" ht="15">
      <c r="B784" s="37"/>
      <c r="C784" s="40"/>
      <c r="D784" s="40"/>
      <c r="F784" s="40"/>
      <c r="G784" s="39"/>
      <c r="H784" s="39"/>
      <c r="I784" s="109"/>
      <c r="J784" s="39"/>
    </row>
    <row r="785" spans="2:10" ht="15">
      <c r="B785" s="37"/>
      <c r="C785" s="40"/>
      <c r="D785" s="40"/>
      <c r="F785" s="40"/>
      <c r="G785" s="39"/>
      <c r="H785" s="39"/>
      <c r="I785" s="109"/>
      <c r="J785" s="39"/>
    </row>
    <row r="786" spans="2:10" ht="15">
      <c r="B786" s="37"/>
      <c r="C786" s="40"/>
      <c r="D786" s="40"/>
      <c r="F786" s="40"/>
      <c r="G786" s="39"/>
      <c r="H786" s="39"/>
      <c r="I786" s="109"/>
      <c r="J786" s="39"/>
    </row>
    <row r="787" spans="2:10" ht="15">
      <c r="B787" s="37"/>
      <c r="C787" s="40"/>
      <c r="D787" s="40"/>
      <c r="F787" s="40"/>
      <c r="G787" s="39"/>
      <c r="H787" s="39"/>
      <c r="I787" s="109"/>
      <c r="J787" s="39"/>
    </row>
    <row r="788" spans="2:10" ht="15">
      <c r="B788" s="37"/>
      <c r="C788" s="40"/>
      <c r="D788" s="40"/>
      <c r="F788" s="40"/>
      <c r="G788" s="39"/>
      <c r="H788" s="39"/>
      <c r="I788" s="109"/>
      <c r="J788" s="39"/>
    </row>
    <row r="789" spans="2:10" ht="15">
      <c r="B789" s="37"/>
      <c r="C789" s="40"/>
      <c r="D789" s="40"/>
      <c r="F789" s="40"/>
      <c r="G789" s="39"/>
      <c r="H789" s="39"/>
      <c r="I789" s="109"/>
      <c r="J789" s="39"/>
    </row>
    <row r="790" spans="2:10" ht="15">
      <c r="B790" s="37"/>
      <c r="C790" s="40"/>
      <c r="D790" s="40"/>
      <c r="F790" s="40"/>
      <c r="G790" s="39"/>
      <c r="H790" s="39"/>
      <c r="I790" s="109"/>
      <c r="J790" s="39"/>
    </row>
    <row r="791" spans="2:10" ht="15">
      <c r="B791" s="37"/>
      <c r="C791" s="40"/>
      <c r="D791" s="40"/>
      <c r="F791" s="40"/>
      <c r="G791" s="39"/>
      <c r="H791" s="39"/>
      <c r="I791" s="109"/>
      <c r="J791" s="39"/>
    </row>
    <row r="792" spans="2:10" ht="15">
      <c r="B792" s="37"/>
      <c r="C792" s="40"/>
      <c r="D792" s="40"/>
      <c r="F792" s="40"/>
      <c r="G792" s="39"/>
      <c r="H792" s="39"/>
      <c r="I792" s="109"/>
      <c r="J792" s="39"/>
    </row>
    <row r="793" spans="2:10" ht="15">
      <c r="B793" s="37"/>
      <c r="C793" s="40"/>
      <c r="D793" s="40"/>
      <c r="F793" s="40"/>
      <c r="G793" s="39"/>
      <c r="H793" s="39"/>
      <c r="I793" s="109"/>
      <c r="J793" s="39"/>
    </row>
    <row r="794" spans="2:10" ht="15">
      <c r="B794" s="37"/>
      <c r="C794" s="40"/>
      <c r="D794" s="40"/>
      <c r="F794" s="40"/>
      <c r="G794" s="39"/>
      <c r="H794" s="39"/>
      <c r="I794" s="109"/>
      <c r="J794" s="39"/>
    </row>
    <row r="795" spans="2:10" ht="15">
      <c r="B795" s="37"/>
      <c r="C795" s="40"/>
      <c r="D795" s="40"/>
      <c r="F795" s="40"/>
      <c r="G795" s="39"/>
      <c r="H795" s="39"/>
      <c r="I795" s="109"/>
      <c r="J795" s="39"/>
    </row>
    <row r="796" spans="2:10" ht="15">
      <c r="B796" s="37"/>
      <c r="C796" s="40"/>
      <c r="D796" s="40"/>
      <c r="F796" s="40"/>
      <c r="G796" s="39"/>
      <c r="H796" s="39"/>
      <c r="I796" s="109"/>
      <c r="J796" s="39"/>
    </row>
    <row r="797" spans="2:10" ht="15">
      <c r="B797" s="37"/>
      <c r="C797" s="40"/>
      <c r="D797" s="40"/>
      <c r="F797" s="40"/>
      <c r="G797" s="39"/>
      <c r="H797" s="39"/>
      <c r="I797" s="109"/>
      <c r="J797" s="39"/>
    </row>
    <row r="798" spans="2:10" ht="15">
      <c r="B798" s="37"/>
      <c r="C798" s="40"/>
      <c r="D798" s="40"/>
      <c r="F798" s="40"/>
      <c r="G798" s="39"/>
      <c r="H798" s="39"/>
      <c r="I798" s="109"/>
      <c r="J798" s="39"/>
    </row>
    <row r="799" spans="2:10" ht="15">
      <c r="B799" s="37"/>
      <c r="C799" s="40"/>
      <c r="D799" s="40"/>
      <c r="F799" s="40"/>
      <c r="G799" s="39"/>
      <c r="H799" s="39"/>
      <c r="I799" s="109"/>
      <c r="J799" s="39"/>
    </row>
    <row r="800" spans="2:10" ht="15">
      <c r="B800" s="37"/>
      <c r="C800" s="40"/>
      <c r="D800" s="40"/>
      <c r="F800" s="40"/>
      <c r="G800" s="39"/>
      <c r="H800" s="39"/>
      <c r="I800" s="109"/>
      <c r="J800" s="39"/>
    </row>
    <row r="801" spans="2:10" ht="15">
      <c r="B801" s="37"/>
      <c r="C801" s="40"/>
      <c r="D801" s="40"/>
      <c r="F801" s="40"/>
      <c r="G801" s="39"/>
      <c r="H801" s="39"/>
      <c r="I801" s="109"/>
      <c r="J801" s="39"/>
    </row>
    <row r="802" spans="2:10" ht="15">
      <c r="B802" s="37"/>
      <c r="C802" s="40"/>
      <c r="D802" s="40"/>
      <c r="F802" s="40"/>
      <c r="G802" s="39"/>
      <c r="H802" s="39"/>
      <c r="I802" s="109"/>
      <c r="J802" s="39"/>
    </row>
    <row r="803" spans="2:10" ht="15">
      <c r="B803" s="37"/>
      <c r="C803" s="40"/>
      <c r="D803" s="40"/>
      <c r="F803" s="40"/>
      <c r="G803" s="39"/>
      <c r="H803" s="39"/>
      <c r="I803" s="109"/>
      <c r="J803" s="39"/>
    </row>
    <row r="804" spans="2:10" ht="15">
      <c r="B804" s="37"/>
      <c r="C804" s="40"/>
      <c r="D804" s="40"/>
      <c r="F804" s="40"/>
      <c r="G804" s="39"/>
      <c r="H804" s="39"/>
      <c r="I804" s="109"/>
      <c r="J804" s="39"/>
    </row>
    <row r="805" spans="2:10" ht="15">
      <c r="B805" s="37"/>
      <c r="C805" s="40"/>
      <c r="D805" s="40"/>
      <c r="F805" s="40"/>
      <c r="G805" s="39"/>
      <c r="H805" s="39"/>
      <c r="I805" s="109"/>
      <c r="J805" s="39"/>
    </row>
    <row r="806" spans="2:10" ht="15">
      <c r="B806" s="37"/>
      <c r="C806" s="40"/>
      <c r="D806" s="40"/>
      <c r="F806" s="40"/>
      <c r="G806" s="39"/>
      <c r="H806" s="39"/>
      <c r="I806" s="109"/>
      <c r="J806" s="39"/>
    </row>
    <row r="807" spans="2:10" ht="15">
      <c r="B807" s="37"/>
      <c r="C807" s="40"/>
      <c r="D807" s="40"/>
      <c r="F807" s="40"/>
      <c r="G807" s="39"/>
      <c r="H807" s="39"/>
      <c r="I807" s="109"/>
      <c r="J807" s="39"/>
    </row>
    <row r="808" spans="2:10" ht="15">
      <c r="B808" s="37"/>
      <c r="C808" s="40"/>
      <c r="D808" s="40"/>
      <c r="F808" s="40"/>
      <c r="G808" s="39"/>
      <c r="H808" s="39"/>
      <c r="I808" s="109"/>
      <c r="J808" s="39"/>
    </row>
    <row r="809" spans="2:10" ht="15">
      <c r="B809" s="37"/>
      <c r="C809" s="40"/>
      <c r="D809" s="40"/>
      <c r="F809" s="40"/>
      <c r="G809" s="39"/>
      <c r="H809" s="39"/>
      <c r="I809" s="109"/>
      <c r="J809" s="39"/>
    </row>
    <row r="810" spans="2:10" ht="15">
      <c r="B810" s="37"/>
      <c r="C810" s="40"/>
      <c r="D810" s="40"/>
      <c r="F810" s="40"/>
      <c r="G810" s="39"/>
      <c r="H810" s="39"/>
      <c r="I810" s="109"/>
      <c r="J810" s="39"/>
    </row>
    <row r="811" spans="2:10" ht="15">
      <c r="B811" s="37"/>
      <c r="C811" s="40"/>
      <c r="D811" s="40"/>
      <c r="F811" s="40"/>
      <c r="G811" s="39"/>
      <c r="H811" s="39"/>
      <c r="I811" s="109"/>
      <c r="J811" s="39"/>
    </row>
    <row r="812" spans="2:10" ht="15">
      <c r="B812" s="37"/>
      <c r="C812" s="40"/>
      <c r="D812" s="40"/>
      <c r="F812" s="40"/>
      <c r="G812" s="39"/>
      <c r="H812" s="39"/>
      <c r="I812" s="109"/>
      <c r="J812" s="39"/>
    </row>
    <row r="813" spans="2:10" ht="15">
      <c r="B813" s="37"/>
      <c r="C813" s="40"/>
      <c r="D813" s="40"/>
      <c r="F813" s="40"/>
      <c r="G813" s="39"/>
      <c r="H813" s="39"/>
      <c r="I813" s="109"/>
      <c r="J813" s="39"/>
    </row>
    <row r="814" spans="2:10" ht="15">
      <c r="B814" s="37"/>
      <c r="C814" s="40"/>
      <c r="D814" s="40"/>
      <c r="F814" s="40"/>
      <c r="G814" s="39"/>
      <c r="H814" s="39"/>
      <c r="I814" s="109"/>
      <c r="J814" s="39"/>
    </row>
    <row r="815" spans="2:10" ht="15">
      <c r="B815" s="37"/>
      <c r="C815" s="40"/>
      <c r="D815" s="40"/>
      <c r="F815" s="40"/>
      <c r="G815" s="39"/>
      <c r="H815" s="39"/>
      <c r="I815" s="109"/>
      <c r="J815" s="39"/>
    </row>
    <row r="816" spans="2:10" ht="15">
      <c r="B816" s="37"/>
      <c r="C816" s="40"/>
      <c r="D816" s="40"/>
      <c r="F816" s="40"/>
      <c r="G816" s="39"/>
      <c r="H816" s="39"/>
      <c r="I816" s="109"/>
      <c r="J816" s="39"/>
    </row>
    <row r="817" spans="2:10" ht="15">
      <c r="B817" s="37"/>
      <c r="C817" s="40"/>
      <c r="D817" s="40"/>
      <c r="F817" s="40"/>
      <c r="G817" s="39"/>
      <c r="H817" s="39"/>
      <c r="I817" s="109"/>
      <c r="J817" s="39"/>
    </row>
    <row r="818" spans="2:10" ht="15">
      <c r="B818" s="37"/>
      <c r="C818" s="40"/>
      <c r="D818" s="40"/>
      <c r="F818" s="40"/>
      <c r="G818" s="39"/>
      <c r="H818" s="39"/>
      <c r="I818" s="109"/>
      <c r="J818" s="39"/>
    </row>
    <row r="819" spans="2:10" ht="15">
      <c r="B819" s="37"/>
      <c r="C819" s="40"/>
      <c r="D819" s="40"/>
      <c r="F819" s="40"/>
      <c r="G819" s="39"/>
      <c r="H819" s="39"/>
      <c r="I819" s="109"/>
      <c r="J819" s="39"/>
    </row>
    <row r="820" spans="2:10" ht="15">
      <c r="B820" s="37"/>
      <c r="C820" s="40"/>
      <c r="D820" s="40"/>
      <c r="F820" s="40"/>
      <c r="G820" s="39"/>
      <c r="H820" s="39"/>
      <c r="I820" s="109"/>
      <c r="J820" s="39"/>
    </row>
    <row r="821" spans="2:10" ht="15">
      <c r="B821" s="37"/>
      <c r="C821" s="40"/>
      <c r="D821" s="40"/>
      <c r="F821" s="40"/>
      <c r="G821" s="39"/>
      <c r="H821" s="39"/>
      <c r="I821" s="109"/>
      <c r="J821" s="39"/>
    </row>
    <row r="822" spans="2:10" ht="15">
      <c r="B822" s="37"/>
      <c r="C822" s="40"/>
      <c r="D822" s="40"/>
      <c r="F822" s="40"/>
      <c r="G822" s="39"/>
      <c r="H822" s="39"/>
      <c r="I822" s="109"/>
      <c r="J822" s="39"/>
    </row>
    <row r="823" spans="2:10" ht="15">
      <c r="B823" s="37"/>
      <c r="C823" s="40"/>
      <c r="D823" s="40"/>
      <c r="F823" s="40"/>
      <c r="G823" s="39"/>
      <c r="H823" s="39"/>
      <c r="I823" s="109"/>
      <c r="J823" s="39"/>
    </row>
    <row r="824" spans="2:10" ht="15">
      <c r="B824" s="37"/>
      <c r="C824" s="40"/>
      <c r="D824" s="40"/>
      <c r="F824" s="40"/>
      <c r="G824" s="39"/>
      <c r="H824" s="39"/>
      <c r="I824" s="109"/>
      <c r="J824" s="39"/>
    </row>
    <row r="825" spans="2:10" ht="15">
      <c r="B825" s="37"/>
      <c r="C825" s="40"/>
      <c r="D825" s="40"/>
      <c r="F825" s="40"/>
      <c r="G825" s="39"/>
      <c r="H825" s="39"/>
      <c r="I825" s="109"/>
      <c r="J825" s="39"/>
    </row>
    <row r="826" spans="2:10" ht="15">
      <c r="B826" s="37"/>
      <c r="C826" s="40"/>
      <c r="D826" s="40"/>
      <c r="F826" s="40"/>
      <c r="G826" s="39"/>
      <c r="H826" s="39"/>
      <c r="I826" s="109"/>
      <c r="J826" s="39"/>
    </row>
    <row r="827" spans="2:10" ht="15">
      <c r="B827" s="37"/>
      <c r="C827" s="40"/>
      <c r="D827" s="40"/>
      <c r="F827" s="40"/>
      <c r="G827" s="39"/>
      <c r="H827" s="39"/>
      <c r="I827" s="109"/>
      <c r="J827" s="39"/>
    </row>
    <row r="828" spans="2:10" ht="15">
      <c r="B828" s="37"/>
      <c r="C828" s="40"/>
      <c r="D828" s="40"/>
      <c r="F828" s="40"/>
      <c r="G828" s="39"/>
      <c r="H828" s="39"/>
      <c r="I828" s="109"/>
      <c r="J828" s="39"/>
    </row>
    <row r="829" spans="2:10" ht="15">
      <c r="B829" s="37"/>
      <c r="C829" s="40"/>
      <c r="D829" s="40"/>
      <c r="F829" s="40"/>
      <c r="G829" s="39"/>
      <c r="H829" s="39"/>
      <c r="I829" s="109"/>
      <c r="J829" s="39"/>
    </row>
    <row r="830" spans="2:10" ht="15">
      <c r="B830" s="37"/>
      <c r="C830" s="40"/>
      <c r="D830" s="40"/>
      <c r="F830" s="40"/>
      <c r="G830" s="39"/>
      <c r="H830" s="39"/>
      <c r="I830" s="109"/>
      <c r="J830" s="39"/>
    </row>
    <row r="831" spans="2:10" ht="15">
      <c r="B831" s="37"/>
      <c r="C831" s="40"/>
      <c r="D831" s="40"/>
      <c r="F831" s="40"/>
      <c r="G831" s="39"/>
      <c r="H831" s="39"/>
      <c r="I831" s="109"/>
      <c r="J831" s="39"/>
    </row>
    <row r="832" spans="2:10" ht="15">
      <c r="B832" s="37"/>
      <c r="C832" s="40"/>
      <c r="D832" s="40"/>
      <c r="F832" s="40"/>
      <c r="G832" s="39"/>
      <c r="H832" s="39"/>
      <c r="I832" s="109"/>
      <c r="J832" s="39"/>
    </row>
    <row r="833" spans="2:10" ht="15">
      <c r="B833" s="37"/>
      <c r="C833" s="40"/>
      <c r="D833" s="40"/>
      <c r="F833" s="40"/>
      <c r="G833" s="39"/>
      <c r="H833" s="39"/>
      <c r="I833" s="109"/>
      <c r="J833" s="39"/>
    </row>
    <row r="834" spans="2:10" ht="15">
      <c r="B834" s="37"/>
      <c r="C834" s="40"/>
      <c r="D834" s="40"/>
      <c r="F834" s="40"/>
      <c r="G834" s="39"/>
      <c r="H834" s="39"/>
      <c r="I834" s="109"/>
      <c r="J834" s="39"/>
    </row>
    <row r="835" spans="2:10" ht="15">
      <c r="B835" s="37"/>
      <c r="C835" s="40"/>
      <c r="D835" s="40"/>
      <c r="F835" s="40"/>
      <c r="G835" s="39"/>
      <c r="H835" s="39"/>
      <c r="I835" s="109"/>
      <c r="J835" s="39"/>
    </row>
    <row r="836" spans="2:10" ht="15">
      <c r="B836" s="37"/>
      <c r="C836" s="40"/>
      <c r="D836" s="40"/>
      <c r="F836" s="40"/>
      <c r="G836" s="39"/>
      <c r="H836" s="39"/>
      <c r="I836" s="109"/>
      <c r="J836" s="39"/>
    </row>
    <row r="837" spans="2:10" ht="15">
      <c r="B837" s="37"/>
      <c r="C837" s="40"/>
      <c r="D837" s="40"/>
      <c r="F837" s="40"/>
      <c r="G837" s="39"/>
      <c r="H837" s="39"/>
      <c r="I837" s="109"/>
      <c r="J837" s="39"/>
    </row>
    <row r="838" spans="2:10" ht="15">
      <c r="B838" s="37"/>
      <c r="C838" s="40"/>
      <c r="D838" s="40"/>
      <c r="F838" s="40"/>
      <c r="G838" s="39"/>
      <c r="H838" s="39"/>
      <c r="I838" s="109"/>
      <c r="J838" s="39"/>
    </row>
    <row r="839" spans="2:10" ht="15">
      <c r="B839" s="37"/>
      <c r="C839" s="40"/>
      <c r="D839" s="40"/>
      <c r="F839" s="40"/>
      <c r="G839" s="39"/>
      <c r="H839" s="39"/>
      <c r="I839" s="109"/>
      <c r="J839" s="39"/>
    </row>
    <row r="840" spans="2:10" ht="15">
      <c r="B840" s="37"/>
      <c r="C840" s="40"/>
      <c r="D840" s="40"/>
      <c r="F840" s="40"/>
      <c r="G840" s="39"/>
      <c r="H840" s="39"/>
      <c r="I840" s="109"/>
      <c r="J840" s="39"/>
    </row>
    <row r="841" spans="2:10" ht="15">
      <c r="B841" s="37"/>
      <c r="C841" s="40"/>
      <c r="D841" s="40"/>
      <c r="F841" s="40"/>
      <c r="G841" s="39"/>
      <c r="H841" s="39"/>
      <c r="I841" s="109"/>
      <c r="J841" s="39"/>
    </row>
    <row r="842" spans="2:10" ht="15">
      <c r="B842" s="37"/>
      <c r="C842" s="40"/>
      <c r="D842" s="40"/>
      <c r="F842" s="40"/>
      <c r="G842" s="39"/>
      <c r="H842" s="39"/>
      <c r="I842" s="109"/>
      <c r="J842" s="39"/>
    </row>
    <row r="843" spans="2:10" ht="15">
      <c r="B843" s="37"/>
      <c r="C843" s="40"/>
      <c r="D843" s="40"/>
      <c r="F843" s="40"/>
      <c r="G843" s="39"/>
      <c r="H843" s="39"/>
      <c r="I843" s="109"/>
      <c r="J843" s="39"/>
    </row>
    <row r="844" spans="2:10" ht="15">
      <c r="B844" s="37"/>
      <c r="C844" s="40"/>
      <c r="D844" s="40"/>
      <c r="F844" s="40"/>
      <c r="G844" s="39"/>
      <c r="H844" s="39"/>
      <c r="I844" s="109"/>
      <c r="J844" s="39"/>
    </row>
    <row r="845" spans="2:10" ht="15">
      <c r="B845" s="37"/>
      <c r="C845" s="40"/>
      <c r="D845" s="40"/>
      <c r="F845" s="40"/>
      <c r="G845" s="39"/>
      <c r="H845" s="39"/>
      <c r="I845" s="109"/>
      <c r="J845" s="39"/>
    </row>
    <row r="846" spans="2:10" ht="15">
      <c r="B846" s="37"/>
      <c r="C846" s="40"/>
      <c r="D846" s="40"/>
      <c r="F846" s="40"/>
      <c r="G846" s="39"/>
      <c r="H846" s="39"/>
      <c r="I846" s="109"/>
      <c r="J846" s="39"/>
    </row>
    <row r="847" spans="2:10" ht="15">
      <c r="B847" s="37"/>
      <c r="C847" s="40"/>
      <c r="D847" s="40"/>
      <c r="F847" s="40"/>
      <c r="G847" s="39"/>
      <c r="H847" s="39"/>
      <c r="I847" s="109"/>
      <c r="J847" s="39"/>
    </row>
    <row r="848" spans="2:10" ht="15">
      <c r="B848" s="37"/>
      <c r="C848" s="40"/>
      <c r="D848" s="40"/>
      <c r="F848" s="40"/>
      <c r="G848" s="39"/>
      <c r="H848" s="39"/>
      <c r="I848" s="109"/>
      <c r="J848" s="39"/>
    </row>
    <row r="849" spans="2:10" ht="15">
      <c r="B849" s="37"/>
      <c r="C849" s="40"/>
      <c r="D849" s="40"/>
      <c r="F849" s="40"/>
      <c r="G849" s="39"/>
      <c r="H849" s="39"/>
      <c r="I849" s="109"/>
      <c r="J849" s="39"/>
    </row>
    <row r="850" spans="2:10" ht="15">
      <c r="B850" s="37"/>
      <c r="C850" s="40"/>
      <c r="D850" s="40"/>
      <c r="F850" s="40"/>
      <c r="G850" s="39"/>
      <c r="H850" s="39"/>
      <c r="I850" s="109"/>
      <c r="J850" s="39"/>
    </row>
    <row r="851" spans="2:10" ht="15">
      <c r="B851" s="37"/>
      <c r="C851" s="40"/>
      <c r="D851" s="40"/>
      <c r="F851" s="40"/>
      <c r="G851" s="39"/>
      <c r="H851" s="39"/>
      <c r="I851" s="109"/>
      <c r="J851" s="39"/>
    </row>
    <row r="852" spans="2:10" ht="15">
      <c r="B852" s="37"/>
      <c r="C852" s="40"/>
      <c r="D852" s="40"/>
      <c r="F852" s="40"/>
      <c r="G852" s="39"/>
      <c r="H852" s="39"/>
      <c r="I852" s="109"/>
      <c r="J852" s="39"/>
    </row>
    <row r="853" spans="2:10" ht="15">
      <c r="B853" s="37"/>
      <c r="C853" s="40"/>
      <c r="D853" s="40"/>
      <c r="F853" s="40"/>
      <c r="G853" s="39"/>
      <c r="H853" s="39"/>
      <c r="I853" s="109"/>
      <c r="J853" s="39"/>
    </row>
    <row r="854" spans="2:10" ht="15">
      <c r="B854" s="37"/>
      <c r="C854" s="40"/>
      <c r="D854" s="40"/>
      <c r="F854" s="40"/>
      <c r="G854" s="39"/>
      <c r="H854" s="39"/>
      <c r="I854" s="109"/>
      <c r="J854" s="39"/>
    </row>
    <row r="855" spans="2:10" ht="15">
      <c r="B855" s="37"/>
      <c r="C855" s="40"/>
      <c r="D855" s="40"/>
      <c r="F855" s="40"/>
      <c r="G855" s="39"/>
      <c r="H855" s="39"/>
      <c r="I855" s="109"/>
      <c r="J855" s="39"/>
    </row>
    <row r="856" spans="2:10" ht="15">
      <c r="B856" s="37"/>
      <c r="C856" s="40"/>
      <c r="D856" s="40"/>
      <c r="F856" s="40"/>
      <c r="G856" s="39"/>
      <c r="H856" s="39"/>
      <c r="I856" s="109"/>
      <c r="J856" s="39"/>
    </row>
    <row r="857" spans="2:10" ht="15">
      <c r="B857" s="37"/>
      <c r="C857" s="40"/>
      <c r="D857" s="40"/>
      <c r="F857" s="40"/>
      <c r="G857" s="39"/>
      <c r="H857" s="39"/>
      <c r="I857" s="109"/>
      <c r="J857" s="39"/>
    </row>
    <row r="858" spans="2:10" ht="15">
      <c r="B858" s="37"/>
      <c r="C858" s="40"/>
      <c r="D858" s="40"/>
      <c r="F858" s="40"/>
      <c r="G858" s="39"/>
      <c r="H858" s="39"/>
      <c r="I858" s="109"/>
      <c r="J858" s="39"/>
    </row>
    <row r="859" spans="2:10" ht="15">
      <c r="B859" s="37"/>
      <c r="C859" s="40"/>
      <c r="D859" s="40"/>
      <c r="F859" s="40"/>
      <c r="G859" s="39"/>
      <c r="H859" s="39"/>
      <c r="I859" s="109"/>
      <c r="J859" s="39"/>
    </row>
    <row r="860" spans="2:10" ht="15">
      <c r="B860" s="37"/>
      <c r="C860" s="40"/>
      <c r="D860" s="40"/>
      <c r="F860" s="40"/>
      <c r="G860" s="39"/>
      <c r="H860" s="39"/>
      <c r="I860" s="109"/>
      <c r="J860" s="39"/>
    </row>
    <row r="861" spans="2:10" ht="15">
      <c r="B861" s="37"/>
      <c r="C861" s="40"/>
      <c r="D861" s="40"/>
      <c r="F861" s="40"/>
      <c r="G861" s="39"/>
      <c r="H861" s="39"/>
      <c r="I861" s="109"/>
      <c r="J861" s="39"/>
    </row>
    <row r="862" spans="2:10" ht="15">
      <c r="B862" s="37"/>
      <c r="C862" s="40"/>
      <c r="D862" s="40"/>
      <c r="F862" s="40"/>
      <c r="G862" s="39"/>
      <c r="H862" s="39"/>
      <c r="I862" s="109"/>
      <c r="J862" s="39"/>
    </row>
    <row r="863" spans="2:10" ht="15">
      <c r="B863" s="37"/>
      <c r="C863" s="40"/>
      <c r="D863" s="40"/>
      <c r="F863" s="40"/>
      <c r="G863" s="39"/>
      <c r="H863" s="39"/>
      <c r="I863" s="109"/>
      <c r="J863" s="39"/>
    </row>
    <row r="864" spans="2:10" ht="15">
      <c r="B864" s="37"/>
      <c r="C864" s="40"/>
      <c r="D864" s="40"/>
      <c r="F864" s="40"/>
      <c r="G864" s="39"/>
      <c r="H864" s="39"/>
      <c r="I864" s="109"/>
      <c r="J864" s="39"/>
    </row>
    <row r="865" spans="2:10" ht="15">
      <c r="B865" s="37"/>
      <c r="C865" s="40"/>
      <c r="D865" s="40"/>
      <c r="F865" s="40"/>
      <c r="G865" s="39"/>
      <c r="H865" s="39"/>
      <c r="I865" s="109"/>
      <c r="J865" s="39"/>
    </row>
    <row r="866" spans="2:10" ht="15">
      <c r="B866" s="37"/>
      <c r="C866" s="40"/>
      <c r="D866" s="40"/>
      <c r="F866" s="40"/>
      <c r="G866" s="39"/>
      <c r="H866" s="39"/>
      <c r="I866" s="109"/>
      <c r="J866" s="39"/>
    </row>
    <row r="867" spans="2:10" ht="15">
      <c r="B867" s="37"/>
      <c r="C867" s="40"/>
      <c r="D867" s="40"/>
      <c r="F867" s="40"/>
      <c r="G867" s="39"/>
      <c r="H867" s="39"/>
      <c r="I867" s="109"/>
      <c r="J867" s="39"/>
    </row>
    <row r="868" spans="2:10" ht="15">
      <c r="B868" s="37"/>
      <c r="C868" s="40"/>
      <c r="D868" s="40"/>
      <c r="F868" s="40"/>
      <c r="G868" s="39"/>
      <c r="H868" s="39"/>
      <c r="I868" s="109"/>
      <c r="J868" s="39"/>
    </row>
    <row r="869" spans="2:10" ht="15">
      <c r="B869" s="37"/>
      <c r="C869" s="40"/>
      <c r="D869" s="40"/>
      <c r="F869" s="40"/>
      <c r="G869" s="39"/>
      <c r="H869" s="39"/>
      <c r="I869" s="109"/>
      <c r="J869" s="39"/>
    </row>
    <row r="870" spans="2:10" ht="15">
      <c r="B870" s="37"/>
      <c r="C870" s="40"/>
      <c r="D870" s="40"/>
      <c r="F870" s="40"/>
      <c r="G870" s="39"/>
      <c r="H870" s="39"/>
      <c r="I870" s="109"/>
      <c r="J870" s="39"/>
    </row>
    <row r="871" spans="2:10" ht="15">
      <c r="B871" s="37"/>
      <c r="C871" s="40"/>
      <c r="D871" s="40"/>
      <c r="F871" s="40"/>
      <c r="G871" s="39"/>
      <c r="H871" s="39"/>
      <c r="I871" s="109"/>
      <c r="J871" s="39"/>
    </row>
    <row r="872" spans="2:10" ht="15">
      <c r="B872" s="37"/>
      <c r="C872" s="40"/>
      <c r="D872" s="40"/>
      <c r="F872" s="40"/>
      <c r="G872" s="39"/>
      <c r="H872" s="39"/>
      <c r="I872" s="109"/>
      <c r="J872" s="39"/>
    </row>
    <row r="873" spans="2:10" ht="15">
      <c r="B873" s="37"/>
      <c r="C873" s="40"/>
      <c r="D873" s="40"/>
      <c r="F873" s="40"/>
      <c r="G873" s="39"/>
      <c r="H873" s="39"/>
      <c r="I873" s="109"/>
      <c r="J873" s="39"/>
    </row>
    <row r="874" spans="2:10" ht="15">
      <c r="B874" s="37"/>
      <c r="C874" s="40"/>
      <c r="D874" s="40"/>
      <c r="F874" s="40"/>
      <c r="G874" s="39"/>
      <c r="H874" s="39"/>
      <c r="I874" s="109"/>
      <c r="J874" s="39"/>
    </row>
    <row r="875" spans="2:10" ht="15">
      <c r="B875" s="37"/>
      <c r="C875" s="40"/>
      <c r="D875" s="40"/>
      <c r="F875" s="40"/>
      <c r="G875" s="39"/>
      <c r="H875" s="39"/>
      <c r="I875" s="109"/>
      <c r="J875" s="39"/>
    </row>
    <row r="876" spans="2:10" ht="15">
      <c r="B876" s="37"/>
      <c r="C876" s="40"/>
      <c r="D876" s="40"/>
      <c r="F876" s="40"/>
      <c r="G876" s="39"/>
      <c r="H876" s="39"/>
      <c r="I876" s="109"/>
      <c r="J876" s="39"/>
    </row>
    <row r="877" spans="2:10" ht="15">
      <c r="B877" s="37"/>
      <c r="C877" s="40"/>
      <c r="D877" s="40"/>
      <c r="F877" s="40"/>
      <c r="G877" s="39"/>
      <c r="H877" s="39"/>
      <c r="I877" s="109"/>
      <c r="J877" s="39"/>
    </row>
    <row r="878" spans="2:10" ht="15">
      <c r="B878" s="37"/>
      <c r="C878" s="40"/>
      <c r="D878" s="40"/>
      <c r="F878" s="40"/>
      <c r="G878" s="39"/>
      <c r="H878" s="39"/>
      <c r="I878" s="109"/>
      <c r="J878" s="39"/>
    </row>
    <row r="879" spans="2:10" ht="15">
      <c r="B879" s="37"/>
      <c r="C879" s="40"/>
      <c r="D879" s="40"/>
      <c r="F879" s="40"/>
      <c r="G879" s="39"/>
      <c r="H879" s="39"/>
      <c r="I879" s="109"/>
      <c r="J879" s="39"/>
    </row>
    <row r="880" spans="2:10" ht="15">
      <c r="B880" s="37"/>
      <c r="C880" s="40"/>
      <c r="D880" s="40"/>
      <c r="F880" s="40"/>
      <c r="G880" s="39"/>
      <c r="H880" s="39"/>
      <c r="I880" s="109"/>
      <c r="J880" s="39"/>
    </row>
    <row r="881" spans="2:10" ht="15">
      <c r="B881" s="37"/>
      <c r="C881" s="40"/>
      <c r="D881" s="40"/>
      <c r="F881" s="40"/>
      <c r="G881" s="39"/>
      <c r="H881" s="39"/>
      <c r="I881" s="109"/>
      <c r="J881" s="39"/>
    </row>
    <row r="882" spans="2:10" ht="15">
      <c r="B882" s="37"/>
      <c r="C882" s="40"/>
      <c r="D882" s="40"/>
      <c r="F882" s="40"/>
      <c r="G882" s="39"/>
      <c r="H882" s="39"/>
      <c r="I882" s="109"/>
      <c r="J882" s="39"/>
    </row>
    <row r="883" spans="2:10" ht="15">
      <c r="B883" s="37"/>
      <c r="C883" s="40"/>
      <c r="D883" s="40"/>
      <c r="F883" s="40"/>
      <c r="G883" s="39"/>
      <c r="H883" s="39"/>
      <c r="I883" s="109"/>
      <c r="J883" s="39"/>
    </row>
    <row r="884" spans="2:10" ht="15">
      <c r="B884" s="37"/>
      <c r="C884" s="40"/>
      <c r="D884" s="40"/>
      <c r="F884" s="40"/>
      <c r="G884" s="39"/>
      <c r="H884" s="39"/>
      <c r="I884" s="109"/>
      <c r="J884" s="39"/>
    </row>
    <row r="885" spans="2:10" ht="15">
      <c r="B885" s="37"/>
      <c r="C885" s="40"/>
      <c r="D885" s="40"/>
      <c r="F885" s="40"/>
      <c r="G885" s="39"/>
      <c r="H885" s="39"/>
      <c r="I885" s="109"/>
      <c r="J885" s="39"/>
    </row>
    <row r="886" spans="2:10" ht="15">
      <c r="B886" s="37"/>
      <c r="C886" s="40"/>
      <c r="D886" s="40"/>
      <c r="F886" s="40"/>
      <c r="G886" s="39"/>
      <c r="H886" s="39"/>
      <c r="I886" s="109"/>
      <c r="J886" s="39"/>
    </row>
    <row r="887" spans="2:10" ht="15">
      <c r="B887" s="37"/>
      <c r="C887" s="40"/>
      <c r="D887" s="40"/>
      <c r="F887" s="40"/>
      <c r="G887" s="39"/>
      <c r="H887" s="39"/>
      <c r="I887" s="109"/>
      <c r="J887" s="39"/>
    </row>
    <row r="888" spans="2:10" ht="15">
      <c r="B888" s="37"/>
      <c r="C888" s="40"/>
      <c r="D888" s="40"/>
      <c r="F888" s="40"/>
      <c r="G888" s="39"/>
      <c r="H888" s="39"/>
      <c r="I888" s="109"/>
      <c r="J888" s="39"/>
    </row>
    <row r="889" spans="2:10" ht="15">
      <c r="B889" s="37"/>
      <c r="C889" s="40"/>
      <c r="D889" s="40"/>
      <c r="F889" s="40"/>
      <c r="G889" s="39"/>
      <c r="H889" s="39"/>
      <c r="I889" s="109"/>
      <c r="J889" s="39"/>
    </row>
    <row r="890" spans="2:10" ht="15">
      <c r="B890" s="37"/>
      <c r="C890" s="40"/>
      <c r="D890" s="40"/>
      <c r="F890" s="40"/>
      <c r="G890" s="39"/>
      <c r="H890" s="39"/>
      <c r="I890" s="109"/>
      <c r="J890" s="39"/>
    </row>
    <row r="891" spans="2:10" ht="15">
      <c r="B891" s="37"/>
      <c r="C891" s="40"/>
      <c r="D891" s="40"/>
      <c r="F891" s="40"/>
      <c r="G891" s="39"/>
      <c r="H891" s="39"/>
      <c r="I891" s="109"/>
      <c r="J891" s="39"/>
    </row>
    <row r="892" spans="2:10" ht="15">
      <c r="B892" s="37"/>
      <c r="C892" s="40"/>
      <c r="D892" s="40"/>
      <c r="F892" s="40"/>
      <c r="G892" s="39"/>
      <c r="H892" s="39"/>
      <c r="I892" s="109"/>
      <c r="J892" s="39"/>
    </row>
    <row r="893" spans="2:10" ht="15">
      <c r="B893" s="37"/>
      <c r="C893" s="40"/>
      <c r="D893" s="40"/>
      <c r="F893" s="40"/>
      <c r="G893" s="39"/>
      <c r="H893" s="39"/>
      <c r="I893" s="109"/>
      <c r="J893" s="39"/>
    </row>
    <row r="894" spans="2:10" ht="15">
      <c r="B894" s="37"/>
      <c r="C894" s="40"/>
      <c r="D894" s="40"/>
      <c r="F894" s="40"/>
      <c r="G894" s="39"/>
      <c r="H894" s="39"/>
      <c r="I894" s="109"/>
      <c r="J894" s="39"/>
    </row>
    <row r="895" spans="2:10" ht="15">
      <c r="B895" s="37"/>
      <c r="C895" s="40"/>
      <c r="D895" s="40"/>
      <c r="F895" s="40"/>
      <c r="G895" s="39"/>
      <c r="H895" s="39"/>
      <c r="I895" s="109"/>
      <c r="J895" s="39"/>
    </row>
    <row r="896" spans="2:10" ht="15">
      <c r="B896" s="37"/>
      <c r="C896" s="40"/>
      <c r="D896" s="40"/>
      <c r="F896" s="40"/>
      <c r="G896" s="39"/>
      <c r="H896" s="39"/>
      <c r="I896" s="109"/>
      <c r="J896" s="39"/>
    </row>
    <row r="897" spans="2:10" ht="15">
      <c r="B897" s="37"/>
      <c r="C897" s="40"/>
      <c r="D897" s="40"/>
      <c r="F897" s="40"/>
      <c r="G897" s="39"/>
      <c r="H897" s="39"/>
      <c r="I897" s="109"/>
      <c r="J897" s="39"/>
    </row>
    <row r="898" spans="2:10" ht="15">
      <c r="B898" s="37"/>
      <c r="C898" s="40"/>
      <c r="D898" s="40"/>
      <c r="F898" s="40"/>
      <c r="G898" s="39"/>
      <c r="H898" s="39"/>
      <c r="I898" s="109"/>
      <c r="J898" s="39"/>
    </row>
    <row r="899" spans="2:10" ht="15">
      <c r="B899" s="37"/>
      <c r="C899" s="40"/>
      <c r="D899" s="40"/>
      <c r="F899" s="40"/>
      <c r="G899" s="39"/>
      <c r="H899" s="39"/>
      <c r="I899" s="109"/>
      <c r="J899" s="39"/>
    </row>
    <row r="900" spans="2:10" ht="15">
      <c r="B900" s="37"/>
      <c r="C900" s="40"/>
      <c r="D900" s="40"/>
      <c r="F900" s="40"/>
      <c r="G900" s="39"/>
      <c r="H900" s="39"/>
      <c r="I900" s="109"/>
      <c r="J900" s="39"/>
    </row>
    <row r="901" spans="2:10" ht="15">
      <c r="B901" s="37"/>
      <c r="C901" s="40"/>
      <c r="D901" s="40"/>
      <c r="F901" s="40"/>
      <c r="G901" s="39"/>
      <c r="H901" s="39"/>
      <c r="I901" s="109"/>
      <c r="J901" s="39"/>
    </row>
    <row r="902" spans="2:10" ht="15">
      <c r="B902" s="37"/>
      <c r="C902" s="40"/>
      <c r="D902" s="40"/>
      <c r="F902" s="40"/>
      <c r="G902" s="39"/>
      <c r="H902" s="39"/>
      <c r="I902" s="109"/>
      <c r="J902" s="39"/>
    </row>
    <row r="903" spans="2:10" ht="15">
      <c r="B903" s="37"/>
      <c r="C903" s="40"/>
      <c r="D903" s="40"/>
      <c r="F903" s="40"/>
      <c r="G903" s="39"/>
      <c r="H903" s="39"/>
      <c r="I903" s="109"/>
      <c r="J903" s="39"/>
    </row>
    <row r="904" spans="2:10" ht="15">
      <c r="B904" s="37"/>
      <c r="C904" s="40"/>
      <c r="D904" s="40"/>
      <c r="F904" s="40"/>
      <c r="G904" s="39"/>
      <c r="H904" s="39"/>
      <c r="I904" s="109"/>
      <c r="J904" s="39"/>
    </row>
    <row r="905" spans="2:10" ht="15">
      <c r="B905" s="37"/>
      <c r="C905" s="40"/>
      <c r="D905" s="40"/>
      <c r="F905" s="40"/>
      <c r="G905" s="39"/>
      <c r="H905" s="39"/>
      <c r="I905" s="109"/>
      <c r="J905" s="39"/>
    </row>
    <row r="906" spans="2:10" ht="15">
      <c r="B906" s="37"/>
      <c r="C906" s="40"/>
      <c r="D906" s="40"/>
      <c r="F906" s="40"/>
      <c r="G906" s="39"/>
      <c r="H906" s="39"/>
      <c r="I906" s="109"/>
      <c r="J906" s="39"/>
    </row>
    <row r="907" spans="2:10" ht="15">
      <c r="B907" s="37"/>
      <c r="C907" s="40"/>
      <c r="D907" s="40"/>
      <c r="F907" s="40"/>
      <c r="G907" s="39"/>
      <c r="H907" s="39"/>
      <c r="I907" s="109"/>
      <c r="J907" s="39"/>
    </row>
    <row r="908" spans="2:10" ht="15">
      <c r="B908" s="37"/>
      <c r="C908" s="40"/>
      <c r="D908" s="40"/>
      <c r="F908" s="40"/>
      <c r="G908" s="39"/>
      <c r="H908" s="39"/>
      <c r="I908" s="109"/>
      <c r="J908" s="39"/>
    </row>
    <row r="909" spans="2:10" ht="15">
      <c r="B909" s="37"/>
      <c r="C909" s="40"/>
      <c r="D909" s="40"/>
      <c r="F909" s="40"/>
      <c r="G909" s="39"/>
      <c r="H909" s="39"/>
      <c r="I909" s="109"/>
      <c r="J909" s="39"/>
    </row>
    <row r="910" spans="2:10" ht="15">
      <c r="B910" s="37"/>
      <c r="C910" s="40"/>
      <c r="D910" s="40"/>
      <c r="F910" s="40"/>
      <c r="G910" s="39"/>
      <c r="H910" s="39"/>
      <c r="I910" s="109"/>
      <c r="J910" s="39"/>
    </row>
    <row r="911" spans="2:10" ht="15">
      <c r="B911" s="37"/>
      <c r="C911" s="40"/>
      <c r="D911" s="40"/>
      <c r="F911" s="40"/>
      <c r="G911" s="39"/>
      <c r="H911" s="39"/>
      <c r="I911" s="109"/>
      <c r="J911" s="39"/>
    </row>
    <row r="912" spans="2:10" ht="15">
      <c r="B912" s="37"/>
      <c r="C912" s="40"/>
      <c r="D912" s="40"/>
      <c r="F912" s="40"/>
      <c r="G912" s="39"/>
      <c r="H912" s="39"/>
      <c r="I912" s="109"/>
      <c r="J912" s="39"/>
    </row>
    <row r="913" spans="2:10" ht="15">
      <c r="B913" s="37"/>
      <c r="C913" s="40"/>
      <c r="D913" s="40"/>
      <c r="F913" s="40"/>
      <c r="G913" s="39"/>
      <c r="H913" s="39"/>
      <c r="I913" s="109"/>
      <c r="J913" s="39"/>
    </row>
    <row r="914" spans="2:10" ht="15">
      <c r="B914" s="37"/>
      <c r="C914" s="40"/>
      <c r="D914" s="40"/>
      <c r="F914" s="40"/>
      <c r="G914" s="39"/>
      <c r="H914" s="39"/>
      <c r="I914" s="109"/>
      <c r="J914" s="39"/>
    </row>
    <row r="915" spans="2:10" ht="15">
      <c r="B915" s="37"/>
      <c r="C915" s="40"/>
      <c r="D915" s="40"/>
      <c r="F915" s="40"/>
      <c r="G915" s="39"/>
      <c r="H915" s="39"/>
      <c r="I915" s="109"/>
      <c r="J915" s="39"/>
    </row>
    <row r="916" spans="2:10" ht="15">
      <c r="B916" s="37"/>
      <c r="C916" s="40"/>
      <c r="D916" s="40"/>
      <c r="F916" s="40"/>
      <c r="G916" s="39"/>
      <c r="H916" s="39"/>
      <c r="I916" s="109"/>
      <c r="J916" s="39"/>
    </row>
    <row r="917" spans="2:10" ht="15">
      <c r="B917" s="37"/>
      <c r="C917" s="40"/>
      <c r="D917" s="40"/>
      <c r="F917" s="40"/>
      <c r="G917" s="39"/>
      <c r="H917" s="39"/>
      <c r="I917" s="109"/>
      <c r="J917" s="39"/>
    </row>
    <row r="918" spans="2:10" ht="15">
      <c r="B918" s="37"/>
      <c r="C918" s="40"/>
      <c r="D918" s="40"/>
      <c r="F918" s="40"/>
      <c r="G918" s="39"/>
      <c r="H918" s="39"/>
      <c r="I918" s="109"/>
      <c r="J918" s="39"/>
    </row>
    <row r="919" spans="2:10" ht="15">
      <c r="B919" s="37"/>
      <c r="C919" s="40"/>
      <c r="D919" s="40"/>
      <c r="F919" s="40"/>
      <c r="G919" s="39"/>
      <c r="H919" s="39"/>
      <c r="I919" s="109"/>
      <c r="J919" s="39"/>
    </row>
    <row r="920" spans="2:10" ht="15">
      <c r="B920" s="37"/>
      <c r="C920" s="40"/>
      <c r="D920" s="40"/>
      <c r="F920" s="40"/>
      <c r="G920" s="39"/>
      <c r="H920" s="39"/>
      <c r="I920" s="109"/>
      <c r="J920" s="39"/>
    </row>
    <row r="921" spans="2:10" ht="15">
      <c r="B921" s="37"/>
      <c r="C921" s="40"/>
      <c r="D921" s="40"/>
      <c r="F921" s="40"/>
      <c r="G921" s="39"/>
      <c r="H921" s="39"/>
      <c r="I921" s="109"/>
      <c r="J921" s="39"/>
    </row>
    <row r="922" spans="2:10" ht="15">
      <c r="B922" s="37"/>
      <c r="C922" s="40"/>
      <c r="D922" s="40"/>
      <c r="F922" s="40"/>
      <c r="G922" s="39"/>
      <c r="H922" s="39"/>
      <c r="I922" s="109"/>
      <c r="J922" s="39"/>
    </row>
    <row r="923" spans="2:10" ht="15">
      <c r="B923" s="37"/>
      <c r="C923" s="40"/>
      <c r="D923" s="40"/>
      <c r="F923" s="40"/>
      <c r="G923" s="39"/>
      <c r="H923" s="39"/>
      <c r="I923" s="109"/>
      <c r="J923" s="39"/>
    </row>
    <row r="924" spans="2:10" ht="15">
      <c r="B924" s="37"/>
      <c r="C924" s="40"/>
      <c r="D924" s="40"/>
      <c r="F924" s="40"/>
      <c r="G924" s="39"/>
      <c r="H924" s="39"/>
      <c r="I924" s="109"/>
      <c r="J924" s="39"/>
    </row>
    <row r="925" spans="2:10" ht="15">
      <c r="B925" s="37"/>
      <c r="C925" s="40"/>
      <c r="D925" s="40"/>
      <c r="F925" s="40"/>
      <c r="G925" s="39"/>
      <c r="H925" s="39"/>
      <c r="I925" s="109"/>
      <c r="J925" s="39"/>
    </row>
    <row r="926" spans="2:10" ht="15">
      <c r="B926" s="37"/>
      <c r="C926" s="40"/>
      <c r="D926" s="40"/>
      <c r="F926" s="40"/>
      <c r="G926" s="39"/>
      <c r="H926" s="39"/>
      <c r="I926" s="109"/>
      <c r="J926" s="39"/>
    </row>
    <row r="927" spans="2:10" ht="15">
      <c r="B927" s="37"/>
      <c r="C927" s="40"/>
      <c r="D927" s="40"/>
      <c r="F927" s="40"/>
      <c r="G927" s="39"/>
      <c r="H927" s="39"/>
      <c r="I927" s="109"/>
      <c r="J927" s="39"/>
    </row>
    <row r="928" spans="2:10" ht="15">
      <c r="B928" s="37"/>
      <c r="C928" s="40"/>
      <c r="D928" s="40"/>
      <c r="F928" s="40"/>
      <c r="G928" s="39"/>
      <c r="H928" s="39"/>
      <c r="I928" s="109"/>
      <c r="J928" s="39"/>
    </row>
    <row r="929" spans="2:10" ht="15">
      <c r="B929" s="37"/>
      <c r="C929" s="40"/>
      <c r="D929" s="40"/>
      <c r="F929" s="40"/>
      <c r="G929" s="39"/>
      <c r="H929" s="39"/>
      <c r="I929" s="109"/>
      <c r="J929" s="39"/>
    </row>
    <row r="930" spans="2:10" ht="15">
      <c r="B930" s="37"/>
      <c r="C930" s="40"/>
      <c r="D930" s="40"/>
      <c r="F930" s="40"/>
      <c r="G930" s="39"/>
      <c r="H930" s="39"/>
      <c r="I930" s="109"/>
      <c r="J930" s="39"/>
    </row>
    <row r="931" spans="2:10" ht="15">
      <c r="B931" s="37"/>
      <c r="C931" s="40"/>
      <c r="D931" s="40"/>
      <c r="F931" s="40"/>
      <c r="G931" s="39"/>
      <c r="H931" s="39"/>
      <c r="I931" s="109"/>
      <c r="J931" s="39"/>
    </row>
    <row r="932" spans="2:10" ht="15">
      <c r="B932" s="37"/>
      <c r="C932" s="40"/>
      <c r="D932" s="40"/>
      <c r="F932" s="40"/>
      <c r="G932" s="39"/>
      <c r="H932" s="39"/>
      <c r="I932" s="109"/>
      <c r="J932" s="39"/>
    </row>
    <row r="933" spans="2:10" ht="15">
      <c r="B933" s="37"/>
      <c r="C933" s="40"/>
      <c r="D933" s="40"/>
      <c r="F933" s="40"/>
      <c r="G933" s="39"/>
      <c r="H933" s="39"/>
      <c r="I933" s="109"/>
      <c r="J933" s="39"/>
    </row>
    <row r="934" spans="2:10" ht="15">
      <c r="B934" s="37"/>
      <c r="C934" s="40"/>
      <c r="D934" s="40"/>
      <c r="F934" s="40"/>
      <c r="G934" s="39"/>
      <c r="H934" s="39"/>
      <c r="I934" s="109"/>
      <c r="J934" s="39"/>
    </row>
    <row r="935" spans="2:10" ht="15">
      <c r="B935" s="37"/>
      <c r="C935" s="40"/>
      <c r="D935" s="40"/>
      <c r="F935" s="40"/>
      <c r="G935" s="39"/>
      <c r="H935" s="39"/>
      <c r="I935" s="109"/>
      <c r="J935" s="39"/>
    </row>
    <row r="936" spans="2:10" ht="15">
      <c r="B936" s="37"/>
      <c r="C936" s="40"/>
      <c r="D936" s="40"/>
      <c r="F936" s="40"/>
      <c r="G936" s="39"/>
      <c r="H936" s="39"/>
      <c r="I936" s="109"/>
      <c r="J936" s="39"/>
    </row>
    <row r="937" spans="2:10" ht="15">
      <c r="B937" s="37"/>
      <c r="C937" s="40"/>
      <c r="D937" s="40"/>
      <c r="F937" s="40"/>
      <c r="G937" s="39"/>
      <c r="H937" s="39"/>
      <c r="I937" s="109"/>
      <c r="J937" s="39"/>
    </row>
    <row r="938" spans="2:10" ht="15">
      <c r="B938" s="37"/>
      <c r="C938" s="40"/>
      <c r="D938" s="40"/>
      <c r="F938" s="40"/>
      <c r="G938" s="39"/>
      <c r="H938" s="39"/>
      <c r="I938" s="109"/>
      <c r="J938" s="39"/>
    </row>
    <row r="939" spans="2:10" ht="15">
      <c r="B939" s="37"/>
      <c r="C939" s="40"/>
      <c r="D939" s="40"/>
      <c r="F939" s="40"/>
      <c r="G939" s="39"/>
      <c r="H939" s="39"/>
      <c r="I939" s="109"/>
      <c r="J939" s="39"/>
    </row>
    <row r="940" spans="2:10" ht="15">
      <c r="B940" s="37"/>
      <c r="C940" s="40"/>
      <c r="D940" s="40"/>
      <c r="F940" s="40"/>
      <c r="G940" s="39"/>
      <c r="H940" s="39"/>
      <c r="I940" s="109"/>
      <c r="J940" s="39"/>
    </row>
    <row r="941" spans="2:10" ht="15">
      <c r="B941" s="37"/>
      <c r="C941" s="40"/>
      <c r="D941" s="40"/>
      <c r="F941" s="40"/>
      <c r="G941" s="39"/>
      <c r="H941" s="39"/>
      <c r="I941" s="109"/>
      <c r="J941" s="39"/>
    </row>
    <row r="942" spans="2:10" ht="15">
      <c r="B942" s="37"/>
      <c r="C942" s="40"/>
      <c r="D942" s="40"/>
      <c r="F942" s="40"/>
      <c r="G942" s="39"/>
      <c r="H942" s="39"/>
      <c r="I942" s="109"/>
      <c r="J942" s="39"/>
    </row>
    <row r="943" spans="2:10" ht="15">
      <c r="B943" s="37"/>
      <c r="C943" s="40"/>
      <c r="D943" s="40"/>
      <c r="F943" s="40"/>
      <c r="G943" s="39"/>
      <c r="H943" s="39"/>
      <c r="I943" s="109"/>
      <c r="J943" s="39"/>
    </row>
    <row r="944" spans="2:10" ht="15">
      <c r="B944" s="37"/>
      <c r="C944" s="40"/>
      <c r="D944" s="40"/>
      <c r="F944" s="40"/>
      <c r="G944" s="39"/>
      <c r="H944" s="39"/>
      <c r="I944" s="109"/>
      <c r="J944" s="39"/>
    </row>
    <row r="945" spans="2:10" ht="15">
      <c r="B945" s="37"/>
      <c r="C945" s="40"/>
      <c r="D945" s="40"/>
      <c r="F945" s="40"/>
      <c r="G945" s="39"/>
      <c r="H945" s="39"/>
      <c r="I945" s="109"/>
      <c r="J945" s="39"/>
    </row>
    <row r="946" spans="2:10" ht="15">
      <c r="B946" s="37"/>
      <c r="C946" s="40"/>
      <c r="D946" s="40"/>
      <c r="F946" s="40"/>
      <c r="G946" s="39"/>
      <c r="H946" s="39"/>
      <c r="I946" s="109"/>
      <c r="J946" s="39"/>
    </row>
    <row r="947" spans="2:10" ht="15">
      <c r="B947" s="37"/>
      <c r="C947" s="40"/>
      <c r="D947" s="40"/>
      <c r="F947" s="40"/>
      <c r="G947" s="39"/>
      <c r="H947" s="39"/>
      <c r="I947" s="109"/>
      <c r="J947" s="39"/>
    </row>
    <row r="948" spans="2:10" ht="15">
      <c r="B948" s="37"/>
      <c r="C948" s="40"/>
      <c r="D948" s="40"/>
      <c r="F948" s="40"/>
      <c r="G948" s="39"/>
      <c r="H948" s="39"/>
      <c r="I948" s="109"/>
      <c r="J948" s="39"/>
    </row>
    <row r="949" spans="2:10" ht="15">
      <c r="B949" s="37"/>
      <c r="C949" s="40"/>
      <c r="D949" s="40"/>
      <c r="F949" s="40"/>
      <c r="G949" s="39"/>
      <c r="H949" s="39"/>
      <c r="I949" s="109"/>
      <c r="J949" s="39"/>
    </row>
    <row r="950" spans="2:10" ht="15">
      <c r="B950" s="37"/>
      <c r="C950" s="40"/>
      <c r="D950" s="40"/>
      <c r="F950" s="40"/>
      <c r="G950" s="39"/>
      <c r="H950" s="39"/>
      <c r="I950" s="109"/>
      <c r="J950" s="39"/>
    </row>
    <row r="951" spans="2:10" ht="15">
      <c r="B951" s="37"/>
      <c r="C951" s="40"/>
      <c r="D951" s="40"/>
      <c r="F951" s="40"/>
      <c r="G951" s="39"/>
      <c r="H951" s="39"/>
      <c r="I951" s="109"/>
      <c r="J951" s="39"/>
    </row>
    <row r="952" spans="2:10" ht="15">
      <c r="B952" s="37"/>
      <c r="C952" s="40"/>
      <c r="D952" s="40"/>
      <c r="F952" s="40"/>
      <c r="G952" s="39"/>
      <c r="H952" s="39"/>
      <c r="I952" s="109"/>
      <c r="J952" s="39"/>
    </row>
    <row r="953" spans="2:10" ht="15">
      <c r="B953" s="37"/>
      <c r="C953" s="40"/>
      <c r="D953" s="40"/>
      <c r="F953" s="40"/>
      <c r="G953" s="39"/>
      <c r="H953" s="39"/>
      <c r="I953" s="109"/>
      <c r="J953" s="39"/>
    </row>
    <row r="954" spans="2:10" ht="15">
      <c r="B954" s="37"/>
      <c r="C954" s="40"/>
      <c r="D954" s="40"/>
      <c r="F954" s="40"/>
      <c r="G954" s="39"/>
      <c r="H954" s="39"/>
      <c r="I954" s="109"/>
      <c r="J954" s="39"/>
    </row>
    <row r="955" spans="2:10" ht="15">
      <c r="B955" s="37"/>
      <c r="C955" s="40"/>
      <c r="D955" s="40"/>
      <c r="F955" s="40"/>
      <c r="G955" s="39"/>
      <c r="H955" s="39"/>
      <c r="I955" s="109"/>
      <c r="J955" s="39"/>
    </row>
    <row r="956" spans="2:10" ht="15">
      <c r="B956" s="37"/>
      <c r="C956" s="40"/>
      <c r="D956" s="40"/>
      <c r="F956" s="40"/>
      <c r="G956" s="39"/>
      <c r="H956" s="39"/>
      <c r="I956" s="109"/>
      <c r="J956" s="39"/>
    </row>
    <row r="957" spans="2:10" ht="15">
      <c r="B957" s="37"/>
      <c r="C957" s="40"/>
      <c r="D957" s="40"/>
      <c r="F957" s="40"/>
      <c r="G957" s="39"/>
      <c r="H957" s="39"/>
      <c r="I957" s="109"/>
      <c r="J957" s="39"/>
    </row>
    <row r="958" spans="2:10" ht="15">
      <c r="B958" s="37"/>
      <c r="C958" s="40"/>
      <c r="D958" s="40"/>
      <c r="F958" s="40"/>
      <c r="G958" s="39"/>
      <c r="H958" s="39"/>
      <c r="I958" s="109"/>
      <c r="J958" s="39"/>
    </row>
    <row r="959" spans="2:10" ht="15">
      <c r="B959" s="37"/>
      <c r="C959" s="40"/>
      <c r="D959" s="40"/>
      <c r="F959" s="40"/>
      <c r="G959" s="39"/>
      <c r="H959" s="39"/>
      <c r="I959" s="109"/>
      <c r="J959" s="39"/>
    </row>
    <row r="960" spans="2:10" ht="15">
      <c r="B960" s="37"/>
      <c r="C960" s="40"/>
      <c r="D960" s="40"/>
      <c r="F960" s="40"/>
      <c r="G960" s="39"/>
      <c r="H960" s="39"/>
      <c r="I960" s="109"/>
      <c r="J960" s="39"/>
    </row>
    <row r="961" spans="2:10" ht="15">
      <c r="B961" s="37"/>
      <c r="C961" s="40"/>
      <c r="D961" s="40"/>
      <c r="F961" s="40"/>
      <c r="G961" s="39"/>
      <c r="H961" s="39"/>
      <c r="I961" s="109"/>
      <c r="J961" s="39"/>
    </row>
    <row r="962" spans="2:10" ht="15">
      <c r="B962" s="37"/>
      <c r="C962" s="40"/>
      <c r="D962" s="40"/>
      <c r="F962" s="40"/>
      <c r="G962" s="39"/>
      <c r="H962" s="39"/>
      <c r="I962" s="109"/>
      <c r="J962" s="39"/>
    </row>
    <row r="963" spans="2:10" ht="15">
      <c r="B963" s="37"/>
      <c r="C963" s="40"/>
      <c r="D963" s="40"/>
      <c r="F963" s="40"/>
      <c r="G963" s="39"/>
      <c r="H963" s="39"/>
      <c r="I963" s="109"/>
      <c r="J963" s="39"/>
    </row>
    <row r="964" spans="2:10" ht="15">
      <c r="B964" s="37"/>
      <c r="C964" s="40"/>
      <c r="D964" s="40"/>
      <c r="F964" s="40"/>
      <c r="G964" s="39"/>
      <c r="H964" s="39"/>
      <c r="I964" s="109"/>
      <c r="J964" s="39"/>
    </row>
    <row r="965" spans="2:10" ht="15">
      <c r="B965" s="37"/>
      <c r="C965" s="40"/>
      <c r="D965" s="40"/>
      <c r="F965" s="40"/>
      <c r="G965" s="39"/>
      <c r="H965" s="39"/>
      <c r="I965" s="109"/>
      <c r="J965" s="39"/>
    </row>
    <row r="966" spans="2:10" ht="15">
      <c r="B966" s="37"/>
      <c r="C966" s="40"/>
      <c r="D966" s="40"/>
      <c r="F966" s="40"/>
      <c r="G966" s="39"/>
      <c r="H966" s="39"/>
      <c r="I966" s="109"/>
      <c r="J966" s="39"/>
    </row>
    <row r="967" spans="2:10" ht="15">
      <c r="B967" s="37"/>
      <c r="C967" s="40"/>
      <c r="D967" s="40"/>
      <c r="F967" s="40"/>
      <c r="G967" s="39"/>
      <c r="H967" s="39"/>
      <c r="I967" s="109"/>
      <c r="J967" s="39"/>
    </row>
    <row r="968" spans="2:10" ht="15">
      <c r="B968" s="37"/>
      <c r="C968" s="40"/>
      <c r="D968" s="40"/>
      <c r="F968" s="40"/>
      <c r="G968" s="39"/>
      <c r="H968" s="39"/>
      <c r="I968" s="109"/>
      <c r="J968" s="39"/>
    </row>
    <row r="969" spans="2:10" ht="15">
      <c r="B969" s="37"/>
      <c r="C969" s="40"/>
      <c r="D969" s="40"/>
      <c r="F969" s="40"/>
      <c r="G969" s="39"/>
      <c r="H969" s="39"/>
      <c r="I969" s="109"/>
      <c r="J969" s="39"/>
    </row>
    <row r="970" spans="2:10" ht="15">
      <c r="B970" s="37"/>
      <c r="C970" s="40"/>
      <c r="D970" s="40"/>
      <c r="F970" s="40"/>
      <c r="G970" s="39"/>
      <c r="H970" s="39"/>
      <c r="I970" s="109"/>
      <c r="J970" s="39"/>
    </row>
    <row r="971" spans="2:10" ht="15">
      <c r="B971" s="37"/>
      <c r="C971" s="40"/>
      <c r="D971" s="40"/>
      <c r="F971" s="40"/>
      <c r="G971" s="39"/>
      <c r="H971" s="39"/>
      <c r="I971" s="109"/>
      <c r="J971" s="39"/>
    </row>
    <row r="972" spans="2:10" ht="15">
      <c r="B972" s="37"/>
      <c r="C972" s="40"/>
      <c r="D972" s="40"/>
      <c r="F972" s="40"/>
      <c r="G972" s="39"/>
      <c r="H972" s="39"/>
      <c r="I972" s="109"/>
      <c r="J972" s="39"/>
    </row>
    <row r="973" spans="2:10" ht="15">
      <c r="B973" s="37"/>
      <c r="C973" s="40"/>
      <c r="D973" s="40"/>
      <c r="F973" s="40"/>
      <c r="G973" s="39"/>
      <c r="H973" s="39"/>
      <c r="I973" s="109"/>
      <c r="J973" s="39"/>
    </row>
    <row r="974" spans="2:10" ht="15">
      <c r="B974" s="37"/>
      <c r="C974" s="40"/>
      <c r="D974" s="40"/>
      <c r="F974" s="40"/>
      <c r="G974" s="39"/>
      <c r="H974" s="39"/>
      <c r="I974" s="109"/>
      <c r="J974" s="39"/>
    </row>
    <row r="975" spans="2:10" ht="15">
      <c r="B975" s="37"/>
      <c r="C975" s="40"/>
      <c r="D975" s="40"/>
      <c r="F975" s="40"/>
      <c r="G975" s="39"/>
      <c r="H975" s="39"/>
      <c r="I975" s="109"/>
      <c r="J975" s="39"/>
    </row>
    <row r="976" spans="2:10" ht="15">
      <c r="B976" s="37"/>
      <c r="C976" s="40"/>
      <c r="D976" s="40"/>
      <c r="F976" s="40"/>
      <c r="G976" s="39"/>
      <c r="H976" s="39"/>
      <c r="I976" s="109"/>
      <c r="J976" s="39"/>
    </row>
    <row r="977" spans="2:10" ht="15">
      <c r="B977" s="37"/>
      <c r="C977" s="40"/>
      <c r="D977" s="40"/>
      <c r="F977" s="40"/>
      <c r="G977" s="39"/>
      <c r="H977" s="39"/>
      <c r="I977" s="109"/>
      <c r="J977" s="39"/>
    </row>
    <row r="978" spans="2:10" ht="15">
      <c r="B978" s="37"/>
      <c r="C978" s="40"/>
      <c r="D978" s="40"/>
      <c r="F978" s="40"/>
      <c r="G978" s="39"/>
      <c r="H978" s="39"/>
      <c r="I978" s="109"/>
      <c r="J978" s="39"/>
    </row>
    <row r="979" spans="2:10" ht="15">
      <c r="B979" s="37"/>
      <c r="C979" s="40"/>
      <c r="D979" s="40"/>
      <c r="F979" s="40"/>
      <c r="G979" s="39"/>
      <c r="H979" s="39"/>
      <c r="I979" s="109"/>
      <c r="J979" s="39"/>
    </row>
    <row r="980" spans="2:10" ht="15">
      <c r="B980" s="37"/>
      <c r="C980" s="40"/>
      <c r="D980" s="40"/>
      <c r="F980" s="40"/>
      <c r="G980" s="39"/>
      <c r="H980" s="39"/>
      <c r="I980" s="109"/>
      <c r="J980" s="39"/>
    </row>
    <row r="981" spans="2:10" ht="15">
      <c r="B981" s="37"/>
      <c r="C981" s="40"/>
      <c r="D981" s="40"/>
      <c r="F981" s="40"/>
      <c r="G981" s="39"/>
      <c r="H981" s="39"/>
      <c r="I981" s="109"/>
      <c r="J981" s="39"/>
    </row>
    <row r="982" spans="2:10" ht="15">
      <c r="B982" s="37"/>
      <c r="C982" s="40"/>
      <c r="D982" s="40"/>
      <c r="F982" s="40"/>
      <c r="G982" s="39"/>
      <c r="H982" s="39"/>
      <c r="I982" s="109"/>
      <c r="J982" s="39"/>
    </row>
    <row r="983" spans="2:10" ht="15">
      <c r="B983" s="37"/>
      <c r="C983" s="40"/>
      <c r="D983" s="40"/>
      <c r="F983" s="40"/>
      <c r="G983" s="39"/>
      <c r="H983" s="39"/>
      <c r="I983" s="109"/>
      <c r="J983" s="39"/>
    </row>
    <row r="984" spans="2:10" ht="15">
      <c r="B984" s="37"/>
      <c r="C984" s="40"/>
      <c r="D984" s="40"/>
      <c r="F984" s="40"/>
      <c r="G984" s="39"/>
      <c r="H984" s="39"/>
      <c r="I984" s="109"/>
      <c r="J984" s="39"/>
    </row>
    <row r="985" spans="2:10" ht="15">
      <c r="B985" s="37"/>
      <c r="C985" s="40"/>
      <c r="D985" s="40"/>
      <c r="F985" s="40"/>
      <c r="G985" s="39"/>
      <c r="H985" s="39"/>
      <c r="I985" s="109"/>
      <c r="J985" s="39"/>
    </row>
    <row r="986" spans="2:10" ht="15">
      <c r="B986" s="37"/>
      <c r="C986" s="40"/>
      <c r="D986" s="40"/>
      <c r="F986" s="40"/>
      <c r="G986" s="39"/>
      <c r="H986" s="39"/>
      <c r="I986" s="109"/>
      <c r="J986" s="39"/>
    </row>
    <row r="987" spans="2:10" ht="15">
      <c r="B987" s="37"/>
      <c r="C987" s="40"/>
      <c r="D987" s="40"/>
      <c r="F987" s="40"/>
      <c r="G987" s="39"/>
      <c r="H987" s="39"/>
      <c r="I987" s="109"/>
      <c r="J987" s="39"/>
    </row>
    <row r="988" spans="2:10" ht="15">
      <c r="B988" s="37"/>
      <c r="C988" s="40"/>
      <c r="D988" s="40"/>
      <c r="F988" s="40"/>
      <c r="G988" s="39"/>
      <c r="H988" s="39"/>
      <c r="I988" s="109"/>
      <c r="J988" s="39"/>
    </row>
    <row r="989" spans="2:10" ht="15">
      <c r="B989" s="37"/>
      <c r="C989" s="40"/>
      <c r="D989" s="40"/>
      <c r="F989" s="40"/>
      <c r="G989" s="39"/>
      <c r="H989" s="39"/>
      <c r="I989" s="109"/>
      <c r="J989" s="39"/>
    </row>
    <row r="990" spans="2:10" ht="15">
      <c r="B990" s="37"/>
      <c r="C990" s="40"/>
      <c r="D990" s="40"/>
      <c r="F990" s="40"/>
      <c r="G990" s="39"/>
      <c r="H990" s="39"/>
      <c r="I990" s="109"/>
      <c r="J990" s="39"/>
    </row>
    <row r="991" spans="2:10" ht="15">
      <c r="B991" s="37"/>
      <c r="C991" s="40"/>
      <c r="D991" s="40"/>
      <c r="F991" s="40"/>
      <c r="G991" s="39"/>
      <c r="H991" s="39"/>
      <c r="I991" s="109"/>
      <c r="J991" s="39"/>
    </row>
    <row r="992" spans="2:10" ht="15">
      <c r="B992" s="37"/>
      <c r="C992" s="40"/>
      <c r="D992" s="40"/>
      <c r="F992" s="40"/>
      <c r="G992" s="39"/>
      <c r="H992" s="39"/>
      <c r="I992" s="109"/>
      <c r="J992" s="39"/>
    </row>
    <row r="993" spans="2:10" ht="15">
      <c r="B993" s="37"/>
      <c r="C993" s="40"/>
      <c r="D993" s="40"/>
      <c r="F993" s="40"/>
      <c r="G993" s="39"/>
      <c r="H993" s="39"/>
      <c r="I993" s="109"/>
      <c r="J993" s="39"/>
    </row>
    <row r="994" spans="2:10" ht="15">
      <c r="B994" s="37"/>
      <c r="C994" s="40"/>
      <c r="D994" s="40"/>
      <c r="F994" s="40"/>
      <c r="G994" s="39"/>
      <c r="H994" s="39"/>
      <c r="I994" s="109"/>
      <c r="J994" s="39"/>
    </row>
    <row r="995" spans="2:10" ht="15">
      <c r="B995" s="37"/>
      <c r="C995" s="40"/>
      <c r="D995" s="40"/>
      <c r="F995" s="40"/>
      <c r="G995" s="39"/>
      <c r="H995" s="39"/>
      <c r="I995" s="109"/>
      <c r="J995" s="39"/>
    </row>
    <row r="996" spans="2:10" ht="15">
      <c r="B996" s="37"/>
      <c r="C996" s="40"/>
      <c r="D996" s="40"/>
      <c r="F996" s="40"/>
      <c r="G996" s="39"/>
      <c r="H996" s="39"/>
      <c r="I996" s="109"/>
      <c r="J996" s="39"/>
    </row>
    <row r="997" spans="2:10" ht="15">
      <c r="B997" s="37"/>
      <c r="C997" s="40"/>
      <c r="D997" s="40"/>
      <c r="F997" s="40"/>
      <c r="G997" s="39"/>
      <c r="H997" s="39"/>
      <c r="I997" s="109"/>
      <c r="J997" s="39"/>
    </row>
    <row r="998" spans="2:10" ht="15">
      <c r="B998" s="37"/>
      <c r="C998" s="40"/>
      <c r="D998" s="40"/>
      <c r="F998" s="40"/>
      <c r="G998" s="39"/>
      <c r="H998" s="39"/>
      <c r="I998" s="109"/>
      <c r="J998" s="39"/>
    </row>
    <row r="999" spans="2:10" ht="15">
      <c r="B999" s="37"/>
      <c r="C999" s="40"/>
      <c r="D999" s="40"/>
      <c r="F999" s="40"/>
      <c r="G999" s="39"/>
      <c r="H999" s="39"/>
      <c r="I999" s="109"/>
      <c r="J999" s="39"/>
    </row>
    <row r="1000" spans="2:10" ht="15">
      <c r="B1000" s="37"/>
      <c r="C1000" s="40"/>
      <c r="D1000" s="40"/>
      <c r="F1000" s="40"/>
      <c r="G1000" s="39"/>
      <c r="H1000" s="39"/>
      <c r="I1000" s="109"/>
      <c r="J1000" s="39"/>
    </row>
    <row r="1001" spans="2:10" ht="15">
      <c r="B1001" s="37"/>
      <c r="C1001" s="40"/>
      <c r="D1001" s="40"/>
      <c r="F1001" s="40"/>
      <c r="G1001" s="39"/>
      <c r="H1001" s="39"/>
      <c r="I1001" s="109"/>
      <c r="J1001" s="39"/>
    </row>
    <row r="1002" spans="2:10" ht="15">
      <c r="B1002" s="37"/>
      <c r="C1002" s="40"/>
      <c r="D1002" s="40"/>
      <c r="F1002" s="40"/>
      <c r="G1002" s="39"/>
      <c r="H1002" s="39"/>
      <c r="I1002" s="109"/>
      <c r="J1002" s="39"/>
    </row>
    <row r="1003" spans="2:10" ht="15">
      <c r="B1003" s="37"/>
      <c r="C1003" s="40"/>
      <c r="D1003" s="40"/>
      <c r="F1003" s="40"/>
      <c r="G1003" s="39"/>
      <c r="H1003" s="39"/>
      <c r="I1003" s="109"/>
      <c r="J1003" s="39"/>
    </row>
    <row r="1004" spans="2:10" ht="15">
      <c r="B1004" s="37"/>
      <c r="C1004" s="40"/>
      <c r="D1004" s="40"/>
      <c r="F1004" s="40"/>
      <c r="G1004" s="39"/>
      <c r="H1004" s="39"/>
      <c r="I1004" s="109"/>
      <c r="J1004" s="39"/>
    </row>
    <row r="1005" spans="2:10" ht="15">
      <c r="B1005" s="37"/>
      <c r="C1005" s="40"/>
      <c r="D1005" s="40"/>
      <c r="F1005" s="40"/>
      <c r="G1005" s="39"/>
      <c r="H1005" s="39"/>
      <c r="I1005" s="109"/>
      <c r="J1005" s="39"/>
    </row>
    <row r="1006" spans="2:10" ht="15">
      <c r="B1006" s="37"/>
      <c r="C1006" s="40"/>
      <c r="D1006" s="40"/>
      <c r="F1006" s="40"/>
      <c r="G1006" s="39"/>
      <c r="H1006" s="39"/>
      <c r="I1006" s="109"/>
      <c r="J1006" s="39"/>
    </row>
    <row r="1007" spans="2:10" ht="15">
      <c r="B1007" s="37"/>
      <c r="C1007" s="40"/>
      <c r="D1007" s="40"/>
      <c r="F1007" s="40"/>
      <c r="G1007" s="39"/>
      <c r="H1007" s="39"/>
      <c r="I1007" s="109"/>
      <c r="J1007" s="39"/>
    </row>
    <row r="1008" spans="2:10" ht="15">
      <c r="B1008" s="37"/>
      <c r="C1008" s="40"/>
      <c r="D1008" s="40"/>
      <c r="F1008" s="40"/>
      <c r="G1008" s="39"/>
      <c r="H1008" s="39"/>
      <c r="I1008" s="109"/>
      <c r="J1008" s="39"/>
    </row>
    <row r="1009" spans="2:10" ht="15">
      <c r="B1009" s="37"/>
      <c r="C1009" s="40"/>
      <c r="D1009" s="40"/>
      <c r="F1009" s="40"/>
      <c r="G1009" s="39"/>
      <c r="H1009" s="39"/>
      <c r="I1009" s="109"/>
      <c r="J1009" s="39"/>
    </row>
    <row r="1010" spans="2:10" ht="15">
      <c r="B1010" s="37"/>
      <c r="C1010" s="40"/>
      <c r="D1010" s="40"/>
      <c r="F1010" s="40"/>
      <c r="G1010" s="39"/>
      <c r="H1010" s="39"/>
      <c r="I1010" s="109"/>
      <c r="J1010" s="39"/>
    </row>
    <row r="1011" spans="2:10" ht="15">
      <c r="B1011" s="37"/>
      <c r="C1011" s="40"/>
      <c r="D1011" s="40"/>
      <c r="F1011" s="40"/>
      <c r="G1011" s="39"/>
      <c r="H1011" s="39"/>
      <c r="I1011" s="109"/>
      <c r="J1011" s="39"/>
    </row>
    <row r="1012" spans="2:10" ht="15">
      <c r="B1012" s="37"/>
      <c r="C1012" s="40"/>
      <c r="D1012" s="40"/>
      <c r="F1012" s="40"/>
      <c r="G1012" s="39"/>
      <c r="H1012" s="39"/>
      <c r="I1012" s="109"/>
      <c r="J1012" s="39"/>
    </row>
    <row r="1013" spans="2:10" ht="15">
      <c r="B1013" s="37"/>
      <c r="C1013" s="40"/>
      <c r="D1013" s="40"/>
      <c r="F1013" s="40"/>
      <c r="G1013" s="39"/>
      <c r="H1013" s="39"/>
      <c r="I1013" s="109"/>
      <c r="J1013" s="39"/>
    </row>
    <row r="1014" spans="2:10" ht="15">
      <c r="B1014" s="37"/>
      <c r="C1014" s="40"/>
      <c r="D1014" s="40"/>
      <c r="F1014" s="40"/>
      <c r="G1014" s="39"/>
      <c r="H1014" s="39"/>
      <c r="I1014" s="109"/>
      <c r="J1014" s="39"/>
    </row>
    <row r="1015" spans="2:10" ht="15">
      <c r="B1015" s="37"/>
      <c r="C1015" s="40"/>
      <c r="D1015" s="40"/>
      <c r="F1015" s="40"/>
      <c r="G1015" s="39"/>
      <c r="H1015" s="39"/>
      <c r="I1015" s="109"/>
      <c r="J1015" s="39"/>
    </row>
    <row r="1016" spans="2:10" ht="15">
      <c r="B1016" s="37"/>
      <c r="C1016" s="40"/>
      <c r="D1016" s="40"/>
      <c r="F1016" s="40"/>
      <c r="G1016" s="39"/>
      <c r="H1016" s="39"/>
      <c r="I1016" s="109"/>
      <c r="J1016" s="39"/>
    </row>
    <row r="1017" spans="2:10" ht="15">
      <c r="B1017" s="37"/>
      <c r="C1017" s="40"/>
      <c r="D1017" s="40"/>
      <c r="F1017" s="40"/>
      <c r="G1017" s="39"/>
      <c r="H1017" s="39"/>
      <c r="I1017" s="109"/>
      <c r="J1017" s="39"/>
    </row>
    <row r="1018" spans="2:10" ht="15">
      <c r="B1018" s="37"/>
      <c r="C1018" s="40"/>
      <c r="D1018" s="40"/>
      <c r="F1018" s="40"/>
      <c r="G1018" s="39"/>
      <c r="H1018" s="39"/>
      <c r="I1018" s="109"/>
      <c r="J1018" s="39"/>
    </row>
    <row r="1019" spans="2:10" ht="15">
      <c r="B1019" s="37"/>
      <c r="C1019" s="40"/>
      <c r="D1019" s="40"/>
      <c r="F1019" s="40"/>
      <c r="G1019" s="39"/>
      <c r="H1019" s="39"/>
      <c r="I1019" s="109"/>
      <c r="J1019" s="39"/>
    </row>
    <row r="1020" spans="2:10" ht="15">
      <c r="B1020" s="37"/>
      <c r="C1020" s="40"/>
      <c r="D1020" s="40"/>
      <c r="F1020" s="40"/>
      <c r="G1020" s="39"/>
      <c r="H1020" s="39"/>
      <c r="I1020" s="109"/>
      <c r="J1020" s="39"/>
    </row>
    <row r="1021" spans="2:10" ht="15">
      <c r="B1021" s="37"/>
      <c r="C1021" s="40"/>
      <c r="D1021" s="40"/>
      <c r="F1021" s="40"/>
      <c r="G1021" s="39"/>
      <c r="H1021" s="39"/>
      <c r="I1021" s="109"/>
      <c r="J1021" s="39"/>
    </row>
    <row r="1022" spans="2:10" ht="15">
      <c r="B1022" s="37"/>
      <c r="C1022" s="40"/>
      <c r="D1022" s="40"/>
      <c r="F1022" s="40"/>
      <c r="G1022" s="39"/>
      <c r="H1022" s="39"/>
      <c r="I1022" s="109"/>
      <c r="J1022" s="39"/>
    </row>
    <row r="1023" spans="2:10" ht="15">
      <c r="B1023" s="37"/>
      <c r="C1023" s="40"/>
      <c r="D1023" s="40"/>
      <c r="F1023" s="40"/>
      <c r="G1023" s="39"/>
      <c r="H1023" s="39"/>
      <c r="I1023" s="109"/>
      <c r="J1023" s="39"/>
    </row>
    <row r="1024" spans="2:10" ht="15">
      <c r="B1024" s="37"/>
      <c r="C1024" s="40"/>
      <c r="D1024" s="40"/>
      <c r="F1024" s="40"/>
      <c r="G1024" s="39"/>
      <c r="H1024" s="39"/>
      <c r="I1024" s="109"/>
      <c r="J1024" s="39"/>
    </row>
    <row r="1025" spans="2:10" ht="15">
      <c r="B1025" s="37"/>
      <c r="C1025" s="40"/>
      <c r="D1025" s="40"/>
      <c r="F1025" s="40"/>
      <c r="G1025" s="39"/>
      <c r="H1025" s="39"/>
      <c r="I1025" s="109"/>
      <c r="J1025" s="39"/>
    </row>
    <row r="1026" spans="2:10" ht="15">
      <c r="B1026" s="37"/>
      <c r="C1026" s="40"/>
      <c r="D1026" s="40"/>
      <c r="F1026" s="40"/>
      <c r="G1026" s="39"/>
      <c r="H1026" s="39"/>
      <c r="I1026" s="109"/>
      <c r="J1026" s="39"/>
    </row>
    <row r="1027" spans="2:10" ht="15">
      <c r="B1027" s="37"/>
      <c r="C1027" s="40"/>
      <c r="D1027" s="40"/>
      <c r="F1027" s="40"/>
      <c r="G1027" s="39"/>
      <c r="H1027" s="39"/>
      <c r="I1027" s="109"/>
      <c r="J1027" s="39"/>
    </row>
    <row r="1028" spans="2:10" ht="15">
      <c r="B1028" s="37"/>
      <c r="C1028" s="40"/>
      <c r="D1028" s="40"/>
      <c r="F1028" s="40"/>
      <c r="G1028" s="39"/>
      <c r="H1028" s="39"/>
      <c r="I1028" s="109"/>
      <c r="J1028" s="39"/>
    </row>
    <row r="1029" spans="2:10" ht="15">
      <c r="B1029" s="37"/>
      <c r="C1029" s="40"/>
      <c r="D1029" s="40"/>
      <c r="F1029" s="40"/>
      <c r="G1029" s="39"/>
      <c r="H1029" s="39"/>
      <c r="I1029" s="109"/>
      <c r="J1029" s="39"/>
    </row>
    <row r="1030" spans="2:10" ht="15">
      <c r="B1030" s="37"/>
      <c r="C1030" s="40"/>
      <c r="D1030" s="40"/>
      <c r="F1030" s="40"/>
      <c r="G1030" s="39"/>
      <c r="H1030" s="39"/>
      <c r="I1030" s="109"/>
      <c r="J1030" s="39"/>
    </row>
    <row r="1031" spans="2:10" ht="15">
      <c r="B1031" s="37"/>
      <c r="C1031" s="40"/>
      <c r="D1031" s="40"/>
      <c r="F1031" s="40"/>
      <c r="G1031" s="39"/>
      <c r="H1031" s="39"/>
      <c r="I1031" s="109"/>
      <c r="J1031" s="39"/>
    </row>
    <row r="1032" spans="2:10" ht="15">
      <c r="B1032" s="37"/>
      <c r="C1032" s="40"/>
      <c r="D1032" s="40"/>
      <c r="F1032" s="40"/>
      <c r="G1032" s="39"/>
      <c r="H1032" s="39"/>
      <c r="I1032" s="109"/>
      <c r="J1032" s="39"/>
    </row>
    <row r="1033" spans="2:10" ht="15">
      <c r="B1033" s="37"/>
      <c r="C1033" s="40"/>
      <c r="D1033" s="40"/>
      <c r="F1033" s="40"/>
      <c r="G1033" s="39"/>
      <c r="H1033" s="39"/>
      <c r="I1033" s="109"/>
      <c r="J1033" s="39"/>
    </row>
    <row r="1034" spans="2:10" ht="15">
      <c r="B1034" s="37"/>
      <c r="C1034" s="40"/>
      <c r="D1034" s="40"/>
      <c r="F1034" s="40"/>
      <c r="G1034" s="39"/>
      <c r="H1034" s="39"/>
      <c r="I1034" s="109"/>
      <c r="J1034" s="39"/>
    </row>
    <row r="1035" spans="2:10" ht="15">
      <c r="B1035" s="37"/>
      <c r="C1035" s="40"/>
      <c r="D1035" s="40"/>
      <c r="F1035" s="40"/>
      <c r="G1035" s="39"/>
      <c r="H1035" s="39"/>
      <c r="I1035" s="109"/>
      <c r="J1035" s="39"/>
    </row>
    <row r="1036" spans="2:10" ht="15">
      <c r="B1036" s="37"/>
      <c r="C1036" s="40"/>
      <c r="D1036" s="40"/>
      <c r="F1036" s="40"/>
      <c r="G1036" s="39"/>
      <c r="H1036" s="39"/>
      <c r="I1036" s="109"/>
      <c r="J1036" s="39"/>
    </row>
    <row r="1037" spans="2:10" ht="15">
      <c r="B1037" s="37"/>
      <c r="C1037" s="40"/>
      <c r="D1037" s="40"/>
      <c r="F1037" s="40"/>
      <c r="G1037" s="39"/>
      <c r="H1037" s="39"/>
      <c r="I1037" s="109"/>
      <c r="J1037" s="39"/>
    </row>
    <row r="1038" spans="2:10" ht="15">
      <c r="B1038" s="37"/>
      <c r="C1038" s="40"/>
      <c r="D1038" s="40"/>
      <c r="F1038" s="40"/>
      <c r="G1038" s="39"/>
      <c r="H1038" s="39"/>
      <c r="I1038" s="109"/>
      <c r="J1038" s="39"/>
    </row>
    <row r="1039" spans="2:10" ht="15">
      <c r="B1039" s="37"/>
      <c r="C1039" s="40"/>
      <c r="D1039" s="40"/>
      <c r="F1039" s="40"/>
      <c r="G1039" s="39"/>
      <c r="H1039" s="39"/>
      <c r="I1039" s="109"/>
      <c r="J1039" s="39"/>
    </row>
    <row r="1040" spans="2:10" ht="15">
      <c r="B1040" s="37"/>
      <c r="C1040" s="40"/>
      <c r="D1040" s="40"/>
      <c r="F1040" s="40"/>
      <c r="G1040" s="39"/>
      <c r="H1040" s="39"/>
      <c r="I1040" s="109"/>
      <c r="J1040" s="39"/>
    </row>
    <row r="1041" spans="2:10" ht="15">
      <c r="B1041" s="37"/>
      <c r="C1041" s="40"/>
      <c r="D1041" s="40"/>
      <c r="F1041" s="40"/>
      <c r="G1041" s="39"/>
      <c r="H1041" s="39"/>
      <c r="I1041" s="109"/>
      <c r="J1041" s="39"/>
    </row>
    <row r="1042" spans="2:10" ht="15">
      <c r="B1042" s="37"/>
      <c r="C1042" s="40"/>
      <c r="D1042" s="40"/>
      <c r="F1042" s="40"/>
      <c r="G1042" s="39"/>
      <c r="H1042" s="39"/>
      <c r="I1042" s="109"/>
      <c r="J1042" s="39"/>
    </row>
    <row r="1043" spans="2:10" ht="15">
      <c r="B1043" s="37"/>
      <c r="C1043" s="40"/>
      <c r="D1043" s="40"/>
      <c r="F1043" s="40"/>
      <c r="G1043" s="39"/>
      <c r="H1043" s="39"/>
      <c r="I1043" s="109"/>
      <c r="J1043" s="39"/>
    </row>
    <row r="1044" spans="2:10" ht="15">
      <c r="B1044" s="37"/>
      <c r="C1044" s="40"/>
      <c r="D1044" s="40"/>
      <c r="F1044" s="40"/>
      <c r="G1044" s="39"/>
      <c r="H1044" s="39"/>
      <c r="I1044" s="109"/>
      <c r="J1044" s="39"/>
    </row>
    <row r="1045" spans="2:10" ht="15">
      <c r="B1045" s="37"/>
      <c r="C1045" s="40"/>
      <c r="D1045" s="40"/>
      <c r="F1045" s="40"/>
      <c r="G1045" s="39"/>
      <c r="H1045" s="39"/>
      <c r="I1045" s="109"/>
      <c r="J1045" s="39"/>
    </row>
    <row r="1046" spans="2:10" ht="15">
      <c r="B1046" s="37"/>
      <c r="C1046" s="40"/>
      <c r="D1046" s="40"/>
      <c r="F1046" s="40"/>
      <c r="G1046" s="39"/>
      <c r="H1046" s="39"/>
      <c r="I1046" s="109"/>
      <c r="J1046" s="39"/>
    </row>
    <row r="1047" spans="2:10" ht="15">
      <c r="B1047" s="37"/>
      <c r="C1047" s="40"/>
      <c r="D1047" s="40"/>
      <c r="F1047" s="40"/>
      <c r="G1047" s="39"/>
      <c r="H1047" s="39"/>
      <c r="I1047" s="109"/>
      <c r="J1047" s="39"/>
    </row>
    <row r="1048" spans="2:10" ht="15">
      <c r="B1048" s="37"/>
      <c r="C1048" s="40"/>
      <c r="D1048" s="40"/>
      <c r="F1048" s="40"/>
      <c r="G1048" s="39"/>
      <c r="H1048" s="39"/>
      <c r="I1048" s="109"/>
      <c r="J1048" s="39"/>
    </row>
    <row r="1049" spans="2:10" ht="15">
      <c r="B1049" s="37"/>
      <c r="C1049" s="40"/>
      <c r="D1049" s="40"/>
      <c r="F1049" s="40"/>
      <c r="G1049" s="39"/>
      <c r="H1049" s="39"/>
      <c r="I1049" s="109"/>
      <c r="J1049" s="39"/>
    </row>
    <row r="1050" spans="2:10" ht="15">
      <c r="B1050" s="37"/>
      <c r="C1050" s="40"/>
      <c r="D1050" s="40"/>
      <c r="F1050" s="40"/>
      <c r="G1050" s="39"/>
      <c r="H1050" s="39"/>
      <c r="I1050" s="109"/>
      <c r="J1050" s="39"/>
    </row>
    <row r="1051" spans="2:10" ht="15">
      <c r="B1051" s="37"/>
      <c r="C1051" s="40"/>
      <c r="D1051" s="40"/>
      <c r="F1051" s="40"/>
      <c r="G1051" s="39"/>
      <c r="H1051" s="39"/>
      <c r="I1051" s="109"/>
      <c r="J1051" s="39"/>
    </row>
    <row r="1052" spans="2:10" ht="15">
      <c r="B1052" s="37"/>
      <c r="C1052" s="40"/>
      <c r="D1052" s="40"/>
      <c r="F1052" s="40"/>
      <c r="G1052" s="39"/>
      <c r="H1052" s="39"/>
      <c r="I1052" s="109"/>
      <c r="J1052" s="39"/>
    </row>
    <row r="1053" spans="2:10" ht="15">
      <c r="B1053" s="37"/>
      <c r="C1053" s="40"/>
      <c r="D1053" s="40"/>
      <c r="F1053" s="40"/>
      <c r="G1053" s="39"/>
      <c r="H1053" s="39"/>
      <c r="I1053" s="109"/>
      <c r="J1053" s="39"/>
    </row>
    <row r="1054" spans="2:10" ht="15">
      <c r="B1054" s="37"/>
      <c r="C1054" s="40"/>
      <c r="D1054" s="40"/>
      <c r="F1054" s="40"/>
      <c r="G1054" s="39"/>
      <c r="H1054" s="39"/>
      <c r="I1054" s="109"/>
      <c r="J1054" s="39"/>
    </row>
    <row r="1055" spans="2:10" ht="15">
      <c r="B1055" s="37"/>
      <c r="C1055" s="40"/>
      <c r="D1055" s="40"/>
      <c r="F1055" s="40"/>
      <c r="G1055" s="39"/>
      <c r="H1055" s="39"/>
      <c r="I1055" s="109"/>
      <c r="J1055" s="39"/>
    </row>
    <row r="1056" spans="2:10" ht="15">
      <c r="B1056" s="37"/>
      <c r="C1056" s="40"/>
      <c r="D1056" s="40"/>
      <c r="F1056" s="40"/>
      <c r="G1056" s="39"/>
      <c r="H1056" s="39"/>
      <c r="I1056" s="109"/>
      <c r="J1056" s="39"/>
    </row>
    <row r="1057" spans="2:10" ht="15">
      <c r="B1057" s="37"/>
      <c r="C1057" s="40"/>
      <c r="D1057" s="40"/>
      <c r="F1057" s="40"/>
      <c r="G1057" s="39"/>
      <c r="H1057" s="39"/>
      <c r="I1057" s="109"/>
      <c r="J1057" s="39"/>
    </row>
    <row r="1058" spans="2:10" ht="15">
      <c r="B1058" s="37"/>
      <c r="C1058" s="40"/>
      <c r="D1058" s="40"/>
      <c r="F1058" s="40"/>
      <c r="G1058" s="39"/>
      <c r="H1058" s="39"/>
      <c r="I1058" s="109"/>
      <c r="J1058" s="39"/>
    </row>
    <row r="1059" spans="2:10" ht="15">
      <c r="B1059" s="37"/>
      <c r="C1059" s="40"/>
      <c r="D1059" s="40"/>
      <c r="F1059" s="40"/>
      <c r="G1059" s="39"/>
      <c r="H1059" s="39"/>
      <c r="I1059" s="109"/>
      <c r="J1059" s="39"/>
    </row>
    <row r="1060" spans="2:10" ht="15">
      <c r="B1060" s="37"/>
      <c r="C1060" s="40"/>
      <c r="D1060" s="40"/>
      <c r="F1060" s="40"/>
      <c r="G1060" s="39"/>
      <c r="H1060" s="39"/>
      <c r="I1060" s="109"/>
      <c r="J1060" s="39"/>
    </row>
    <row r="1061" spans="2:10" ht="15">
      <c r="B1061" s="37"/>
      <c r="C1061" s="40"/>
      <c r="D1061" s="40"/>
      <c r="F1061" s="40"/>
      <c r="G1061" s="39"/>
      <c r="H1061" s="39"/>
      <c r="I1061" s="109"/>
      <c r="J1061" s="39"/>
    </row>
    <row r="1062" spans="2:10" ht="15">
      <c r="B1062" s="37"/>
      <c r="C1062" s="40"/>
      <c r="D1062" s="40"/>
      <c r="F1062" s="40"/>
      <c r="G1062" s="39"/>
      <c r="H1062" s="39"/>
      <c r="I1062" s="109"/>
      <c r="J1062" s="39"/>
    </row>
    <row r="1063" spans="2:10" ht="15">
      <c r="B1063" s="37"/>
      <c r="C1063" s="40"/>
      <c r="D1063" s="40"/>
      <c r="F1063" s="40"/>
      <c r="G1063" s="39"/>
      <c r="H1063" s="39"/>
      <c r="I1063" s="109"/>
      <c r="J1063" s="39"/>
    </row>
    <row r="1064" spans="2:10" ht="15">
      <c r="B1064" s="37"/>
      <c r="C1064" s="40"/>
      <c r="D1064" s="40"/>
      <c r="F1064" s="40"/>
      <c r="G1064" s="39"/>
      <c r="H1064" s="39"/>
      <c r="I1064" s="109"/>
      <c r="J1064" s="39"/>
    </row>
    <row r="1065" spans="2:10" ht="15">
      <c r="B1065" s="37"/>
      <c r="C1065" s="40"/>
      <c r="D1065" s="40"/>
      <c r="F1065" s="40"/>
      <c r="G1065" s="39"/>
      <c r="H1065" s="39"/>
      <c r="I1065" s="109"/>
      <c r="J1065" s="39"/>
    </row>
    <row r="1066" spans="2:10" ht="15">
      <c r="B1066" s="37"/>
      <c r="C1066" s="40"/>
      <c r="D1066" s="40"/>
      <c r="F1066" s="40"/>
      <c r="G1066" s="39"/>
      <c r="H1066" s="39"/>
      <c r="I1066" s="109"/>
      <c r="J1066" s="39"/>
    </row>
    <row r="1067" spans="2:10" ht="15">
      <c r="B1067" s="37"/>
      <c r="C1067" s="40"/>
      <c r="D1067" s="40"/>
      <c r="F1067" s="40"/>
      <c r="G1067" s="39"/>
      <c r="H1067" s="39"/>
      <c r="I1067" s="109"/>
      <c r="J1067" s="39"/>
    </row>
    <row r="1068" spans="2:10" ht="15">
      <c r="B1068" s="37"/>
      <c r="C1068" s="40"/>
      <c r="D1068" s="40"/>
      <c r="F1068" s="40"/>
      <c r="G1068" s="39"/>
      <c r="H1068" s="39"/>
      <c r="I1068" s="109"/>
      <c r="J1068" s="39"/>
    </row>
    <row r="1069" spans="2:10" ht="15">
      <c r="B1069" s="37"/>
      <c r="C1069" s="40"/>
      <c r="D1069" s="40"/>
      <c r="F1069" s="40"/>
      <c r="G1069" s="39"/>
      <c r="H1069" s="39"/>
      <c r="I1069" s="109"/>
      <c r="J1069" s="39"/>
    </row>
    <row r="1070" spans="2:10" ht="15">
      <c r="B1070" s="37"/>
      <c r="C1070" s="40"/>
      <c r="D1070" s="40"/>
      <c r="F1070" s="40"/>
      <c r="G1070" s="39"/>
      <c r="H1070" s="39"/>
      <c r="I1070" s="109"/>
      <c r="J1070" s="39"/>
    </row>
    <row r="1071" spans="2:10" ht="15">
      <c r="B1071" s="37"/>
      <c r="C1071" s="40"/>
      <c r="D1071" s="40"/>
      <c r="F1071" s="40"/>
      <c r="G1071" s="39"/>
      <c r="H1071" s="39"/>
      <c r="I1071" s="109"/>
      <c r="J1071" s="39"/>
    </row>
    <row r="1072" spans="2:10" ht="15">
      <c r="B1072" s="37"/>
      <c r="C1072" s="40"/>
      <c r="D1072" s="40"/>
      <c r="F1072" s="40"/>
      <c r="G1072" s="39"/>
      <c r="H1072" s="39"/>
      <c r="I1072" s="109"/>
      <c r="J1072" s="39"/>
    </row>
    <row r="1073" spans="2:10" ht="15">
      <c r="B1073" s="37"/>
      <c r="C1073" s="40"/>
      <c r="D1073" s="40"/>
      <c r="F1073" s="40"/>
      <c r="G1073" s="39"/>
      <c r="H1073" s="39"/>
      <c r="I1073" s="109"/>
      <c r="J1073" s="39"/>
    </row>
    <row r="1074" spans="2:10" ht="15">
      <c r="B1074" s="37"/>
      <c r="C1074" s="40"/>
      <c r="D1074" s="40"/>
      <c r="F1074" s="40"/>
      <c r="G1074" s="39"/>
      <c r="H1074" s="39"/>
      <c r="I1074" s="109"/>
      <c r="J1074" s="39"/>
    </row>
    <row r="1075" spans="2:10" ht="15">
      <c r="B1075" s="37"/>
      <c r="C1075" s="40"/>
      <c r="D1075" s="40"/>
      <c r="F1075" s="40"/>
      <c r="G1075" s="39"/>
      <c r="H1075" s="39"/>
      <c r="I1075" s="109"/>
      <c r="J1075" s="39"/>
    </row>
    <row r="1076" spans="2:10" ht="15">
      <c r="B1076" s="37"/>
      <c r="C1076" s="40"/>
      <c r="D1076" s="40"/>
      <c r="F1076" s="40"/>
      <c r="G1076" s="39"/>
      <c r="H1076" s="39"/>
      <c r="I1076" s="109"/>
      <c r="J1076" s="39"/>
    </row>
    <row r="1077" spans="2:10" ht="15">
      <c r="B1077" s="37"/>
      <c r="C1077" s="40"/>
      <c r="D1077" s="40"/>
      <c r="F1077" s="40"/>
      <c r="G1077" s="39"/>
      <c r="H1077" s="39"/>
      <c r="I1077" s="109"/>
      <c r="J1077" s="39"/>
    </row>
    <row r="1078" spans="2:10" ht="15">
      <c r="B1078" s="37"/>
      <c r="C1078" s="40"/>
      <c r="D1078" s="40"/>
      <c r="F1078" s="40"/>
      <c r="G1078" s="39"/>
      <c r="H1078" s="39"/>
      <c r="I1078" s="109"/>
      <c r="J1078" s="39"/>
    </row>
    <row r="1079" spans="2:10" ht="15">
      <c r="B1079" s="37"/>
      <c r="C1079" s="40"/>
      <c r="D1079" s="40"/>
      <c r="F1079" s="40"/>
      <c r="G1079" s="39"/>
      <c r="H1079" s="39"/>
      <c r="I1079" s="109"/>
      <c r="J1079" s="39"/>
    </row>
    <row r="1080" spans="2:10" ht="15">
      <c r="B1080" s="37"/>
      <c r="C1080" s="40"/>
      <c r="D1080" s="40"/>
      <c r="F1080" s="40"/>
      <c r="G1080" s="39"/>
      <c r="H1080" s="39"/>
      <c r="I1080" s="109"/>
      <c r="J1080" s="39"/>
    </row>
    <row r="1081" spans="2:10" ht="15">
      <c r="B1081" s="37"/>
      <c r="C1081" s="40"/>
      <c r="D1081" s="40"/>
      <c r="F1081" s="40"/>
      <c r="G1081" s="39"/>
      <c r="H1081" s="39"/>
      <c r="I1081" s="109"/>
      <c r="J1081" s="39"/>
    </row>
    <row r="1082" spans="2:10" ht="15">
      <c r="B1082" s="37"/>
      <c r="C1082" s="40"/>
      <c r="D1082" s="40"/>
      <c r="F1082" s="40"/>
      <c r="G1082" s="39"/>
      <c r="H1082" s="39"/>
      <c r="I1082" s="109"/>
      <c r="J1082" s="39"/>
    </row>
    <row r="1083" spans="2:10" ht="15">
      <c r="B1083" s="37"/>
      <c r="C1083" s="40"/>
      <c r="D1083" s="40"/>
      <c r="F1083" s="40"/>
      <c r="G1083" s="39"/>
      <c r="H1083" s="39"/>
      <c r="I1083" s="109"/>
      <c r="J1083" s="39"/>
    </row>
    <row r="1084" spans="2:10" ht="15">
      <c r="B1084" s="37"/>
      <c r="C1084" s="40"/>
      <c r="D1084" s="40"/>
      <c r="F1084" s="40"/>
      <c r="G1084" s="39"/>
      <c r="H1084" s="39"/>
      <c r="I1084" s="109"/>
      <c r="J1084" s="39"/>
    </row>
    <row r="1085" spans="2:10" ht="15">
      <c r="B1085" s="37"/>
      <c r="C1085" s="40"/>
      <c r="D1085" s="40"/>
      <c r="F1085" s="40"/>
      <c r="G1085" s="39"/>
      <c r="H1085" s="39"/>
      <c r="I1085" s="109"/>
      <c r="J1085" s="39"/>
    </row>
    <row r="1086" spans="2:10" ht="15">
      <c r="B1086" s="37"/>
      <c r="C1086" s="40"/>
      <c r="D1086" s="40"/>
      <c r="F1086" s="40"/>
      <c r="G1086" s="39"/>
      <c r="H1086" s="39"/>
      <c r="I1086" s="109"/>
      <c r="J1086" s="39"/>
    </row>
    <row r="1087" spans="2:10" ht="15">
      <c r="B1087" s="37"/>
      <c r="C1087" s="40"/>
      <c r="D1087" s="40"/>
      <c r="F1087" s="40"/>
      <c r="G1087" s="39"/>
      <c r="H1087" s="39"/>
      <c r="I1087" s="109"/>
      <c r="J1087" s="39"/>
    </row>
    <row r="1088" spans="2:10" ht="15">
      <c r="B1088" s="37"/>
      <c r="C1088" s="40"/>
      <c r="D1088" s="40"/>
      <c r="F1088" s="40"/>
      <c r="G1088" s="39"/>
      <c r="H1088" s="39"/>
      <c r="I1088" s="109"/>
      <c r="J1088" s="39"/>
    </row>
    <row r="1089" spans="2:10" ht="15">
      <c r="B1089" s="37"/>
      <c r="C1089" s="40"/>
      <c r="D1089" s="40"/>
      <c r="F1089" s="40"/>
      <c r="G1089" s="39"/>
      <c r="H1089" s="39"/>
      <c r="I1089" s="109"/>
      <c r="J1089" s="39"/>
    </row>
    <row r="1090" spans="2:10" ht="15">
      <c r="B1090" s="37"/>
      <c r="C1090" s="40"/>
      <c r="D1090" s="40"/>
      <c r="F1090" s="40"/>
      <c r="G1090" s="39"/>
      <c r="H1090" s="39"/>
      <c r="I1090" s="109"/>
      <c r="J1090" s="39"/>
    </row>
    <row r="1091" spans="2:10" ht="15">
      <c r="B1091" s="37"/>
      <c r="C1091" s="40"/>
      <c r="D1091" s="40"/>
      <c r="F1091" s="40"/>
      <c r="G1091" s="39"/>
      <c r="H1091" s="39"/>
      <c r="I1091" s="109"/>
      <c r="J1091" s="39"/>
    </row>
    <row r="1092" spans="2:10" ht="15">
      <c r="B1092" s="37"/>
      <c r="C1092" s="40"/>
      <c r="D1092" s="40"/>
      <c r="F1092" s="40"/>
      <c r="G1092" s="39"/>
      <c r="H1092" s="39"/>
      <c r="I1092" s="109"/>
      <c r="J1092" s="39"/>
    </row>
    <row r="1093" spans="2:10" ht="15">
      <c r="B1093" s="37"/>
      <c r="C1093" s="40"/>
      <c r="D1093" s="40"/>
      <c r="F1093" s="40"/>
      <c r="G1093" s="39"/>
      <c r="H1093" s="39"/>
      <c r="I1093" s="109"/>
      <c r="J1093" s="39"/>
    </row>
    <row r="1094" spans="2:10" ht="15">
      <c r="B1094" s="37"/>
      <c r="C1094" s="40"/>
      <c r="D1094" s="40"/>
      <c r="F1094" s="40"/>
      <c r="G1094" s="39"/>
      <c r="H1094" s="39"/>
      <c r="I1094" s="109"/>
      <c r="J1094" s="39"/>
    </row>
    <row r="1095" spans="2:10" ht="15">
      <c r="B1095" s="37"/>
      <c r="C1095" s="40"/>
      <c r="D1095" s="40"/>
      <c r="F1095" s="40"/>
      <c r="G1095" s="39"/>
      <c r="H1095" s="39"/>
      <c r="I1095" s="109"/>
      <c r="J1095" s="39"/>
    </row>
    <row r="1096" spans="2:10" ht="15">
      <c r="B1096" s="37"/>
      <c r="C1096" s="40"/>
      <c r="D1096" s="40"/>
      <c r="F1096" s="40"/>
      <c r="G1096" s="39"/>
      <c r="H1096" s="39"/>
      <c r="I1096" s="109"/>
      <c r="J1096" s="39"/>
    </row>
    <row r="1097" spans="2:10" ht="15">
      <c r="B1097" s="37"/>
      <c r="C1097" s="40"/>
      <c r="D1097" s="40"/>
      <c r="F1097" s="40"/>
      <c r="G1097" s="39"/>
      <c r="H1097" s="39"/>
      <c r="I1097" s="109"/>
      <c r="J1097" s="39"/>
    </row>
    <row r="1098" spans="2:10" ht="15">
      <c r="B1098" s="37"/>
      <c r="C1098" s="40"/>
      <c r="D1098" s="40"/>
      <c r="F1098" s="40"/>
      <c r="G1098" s="39"/>
      <c r="H1098" s="39"/>
      <c r="I1098" s="109"/>
      <c r="J1098" s="39"/>
    </row>
    <row r="1099" spans="2:10" ht="15">
      <c r="B1099" s="37"/>
      <c r="C1099" s="40"/>
      <c r="D1099" s="40"/>
      <c r="F1099" s="40"/>
      <c r="G1099" s="39"/>
      <c r="H1099" s="39"/>
      <c r="I1099" s="109"/>
      <c r="J1099" s="39"/>
    </row>
    <row r="1100" spans="2:10" ht="15">
      <c r="B1100" s="37"/>
      <c r="C1100" s="40"/>
      <c r="D1100" s="40"/>
      <c r="F1100" s="40"/>
      <c r="G1100" s="39"/>
      <c r="H1100" s="39"/>
      <c r="I1100" s="109"/>
      <c r="J1100" s="39"/>
    </row>
    <row r="1101" spans="2:10" ht="15">
      <c r="B1101" s="37"/>
      <c r="C1101" s="40"/>
      <c r="D1101" s="40"/>
      <c r="F1101" s="40"/>
      <c r="G1101" s="39"/>
      <c r="H1101" s="39"/>
      <c r="I1101" s="109"/>
      <c r="J1101" s="39"/>
    </row>
    <row r="1102" spans="2:10" ht="15">
      <c r="B1102" s="37"/>
      <c r="C1102" s="40"/>
      <c r="D1102" s="40"/>
      <c r="F1102" s="40"/>
      <c r="G1102" s="39"/>
      <c r="H1102" s="39"/>
      <c r="I1102" s="109"/>
      <c r="J1102" s="39"/>
    </row>
    <row r="1103" spans="2:10" ht="15">
      <c r="B1103" s="37"/>
      <c r="C1103" s="40"/>
      <c r="D1103" s="40"/>
      <c r="F1103" s="40"/>
      <c r="G1103" s="39"/>
      <c r="H1103" s="39"/>
      <c r="I1103" s="109"/>
      <c r="J1103" s="39"/>
    </row>
    <row r="1104" spans="2:10" ht="15">
      <c r="B1104" s="37"/>
      <c r="C1104" s="40"/>
      <c r="D1104" s="40"/>
      <c r="F1104" s="40"/>
      <c r="G1104" s="39"/>
      <c r="H1104" s="39"/>
      <c r="I1104" s="109"/>
      <c r="J1104" s="39"/>
    </row>
    <row r="1105" spans="2:10" ht="15">
      <c r="B1105" s="37"/>
      <c r="C1105" s="40"/>
      <c r="D1105" s="40"/>
      <c r="F1105" s="40"/>
      <c r="G1105" s="39"/>
      <c r="H1105" s="39"/>
      <c r="I1105" s="109"/>
      <c r="J1105" s="39"/>
    </row>
    <row r="1106" spans="2:10" ht="15">
      <c r="B1106" s="37"/>
      <c r="C1106" s="40"/>
      <c r="D1106" s="40"/>
      <c r="F1106" s="40"/>
      <c r="G1106" s="39"/>
      <c r="H1106" s="39"/>
      <c r="I1106" s="109"/>
      <c r="J1106" s="39"/>
    </row>
    <row r="1107" spans="2:10" ht="15">
      <c r="B1107" s="37"/>
      <c r="C1107" s="40"/>
      <c r="D1107" s="40"/>
      <c r="F1107" s="40"/>
      <c r="G1107" s="39"/>
      <c r="H1107" s="39"/>
      <c r="I1107" s="109"/>
      <c r="J1107" s="39"/>
    </row>
    <row r="1108" spans="2:10" ht="15">
      <c r="B1108" s="37"/>
      <c r="C1108" s="40"/>
      <c r="D1108" s="40"/>
      <c r="F1108" s="40"/>
      <c r="G1108" s="39"/>
      <c r="H1108" s="39"/>
      <c r="I1108" s="109"/>
      <c r="J1108" s="39"/>
    </row>
    <row r="1109" spans="2:10" ht="15">
      <c r="B1109" s="37"/>
      <c r="C1109" s="40"/>
      <c r="D1109" s="40"/>
      <c r="F1109" s="40"/>
      <c r="G1109" s="39"/>
      <c r="H1109" s="39"/>
      <c r="I1109" s="109"/>
      <c r="J1109" s="39"/>
    </row>
  </sheetData>
  <mergeCells count="7">
    <mergeCell ref="A1:A3"/>
    <mergeCell ref="L199:O199"/>
    <mergeCell ref="E1:H1"/>
    <mergeCell ref="E2:E3"/>
    <mergeCell ref="F2:F3"/>
    <mergeCell ref="G2:G3"/>
    <mergeCell ref="H2:H3"/>
  </mergeCells>
  <printOptions/>
  <pageMargins left="0.3937007874015748" right="0.1968503937007874" top="0.1968503937007874" bottom="0.4724409448818898" header="0.3937007874015748" footer="0.1968503937007874"/>
  <pageSetup horizontalDpi="600" verticalDpi="600" orientation="landscape" paperSize="9" r:id="rId4"/>
  <headerFooter alignWithMargins="0">
    <oddFooter>&amp;C&amp;"Arial CE,Kurzíva"rozbor hospodaření 2007&amp;R&amp;"Arial CE,Kurzíva"B.výdaje - stránka č.&amp;P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3"/>
  <sheetViews>
    <sheetView tabSelected="1" workbookViewId="0" topLeftCell="C1">
      <selection activeCell="L16" sqref="L16"/>
    </sheetView>
  </sheetViews>
  <sheetFormatPr defaultColWidth="9.00390625" defaultRowHeight="12.75"/>
  <cols>
    <col min="1" max="1" width="68.625" style="0" customWidth="1"/>
    <col min="2" max="7" width="10.625" style="0" customWidth="1"/>
    <col min="8" max="8" width="10.625" style="113" customWidth="1"/>
  </cols>
  <sheetData>
    <row r="2" spans="1:8" ht="24">
      <c r="A2" s="225" t="s">
        <v>197</v>
      </c>
      <c r="B2" s="225"/>
      <c r="C2" s="225"/>
      <c r="D2" s="225"/>
      <c r="E2" s="225"/>
      <c r="F2" s="225"/>
      <c r="G2" s="225"/>
      <c r="H2" s="225"/>
    </row>
    <row r="3" spans="1:8" ht="24">
      <c r="A3" s="225" t="s">
        <v>196</v>
      </c>
      <c r="B3" s="225"/>
      <c r="C3" s="225"/>
      <c r="D3" s="225"/>
      <c r="E3" s="225"/>
      <c r="F3" s="225"/>
      <c r="G3" s="225"/>
      <c r="H3" s="225"/>
    </row>
    <row r="4" spans="1:4" ht="15.75" customHeight="1">
      <c r="A4" s="27"/>
      <c r="B4" s="25"/>
      <c r="C4" s="26"/>
      <c r="D4" s="23"/>
    </row>
    <row r="5" spans="1:8" ht="15.75" customHeight="1">
      <c r="A5" s="226" t="s">
        <v>236</v>
      </c>
      <c r="B5" s="64" t="s">
        <v>215</v>
      </c>
      <c r="C5" s="64" t="s">
        <v>215</v>
      </c>
      <c r="D5" s="223" t="s">
        <v>218</v>
      </c>
      <c r="E5" s="223"/>
      <c r="F5" s="223"/>
      <c r="G5" s="223"/>
      <c r="H5" s="64" t="s">
        <v>219</v>
      </c>
    </row>
    <row r="6" spans="1:8" ht="15.75" customHeight="1">
      <c r="A6" s="227"/>
      <c r="B6" s="65" t="s">
        <v>216</v>
      </c>
      <c r="C6" s="65" t="s">
        <v>217</v>
      </c>
      <c r="D6" s="211" t="s">
        <v>222</v>
      </c>
      <c r="E6" s="211" t="s">
        <v>223</v>
      </c>
      <c r="F6" s="211" t="s">
        <v>224</v>
      </c>
      <c r="G6" s="213" t="s">
        <v>225</v>
      </c>
      <c r="H6" s="67" t="s">
        <v>220</v>
      </c>
    </row>
    <row r="7" spans="1:8" ht="15.75" customHeight="1">
      <c r="A7" s="228"/>
      <c r="B7" s="66"/>
      <c r="C7" s="66"/>
      <c r="D7" s="212"/>
      <c r="E7" s="212"/>
      <c r="F7" s="212"/>
      <c r="G7" s="214"/>
      <c r="H7" s="68" t="s">
        <v>221</v>
      </c>
    </row>
    <row r="8" spans="1:9" ht="20.25" customHeight="1">
      <c r="A8" s="134" t="s">
        <v>240</v>
      </c>
      <c r="B8" s="70">
        <v>15566.8</v>
      </c>
      <c r="C8" s="69"/>
      <c r="D8" s="104">
        <v>3852</v>
      </c>
      <c r="E8" s="104">
        <v>7734</v>
      </c>
      <c r="F8" s="104">
        <v>12461</v>
      </c>
      <c r="G8" s="104">
        <v>15663</v>
      </c>
      <c r="H8" s="151">
        <f>G8/B8*100</f>
        <v>100.61798185882778</v>
      </c>
      <c r="I8" s="152"/>
    </row>
    <row r="9" spans="1:9" ht="51" customHeight="1">
      <c r="A9" s="27"/>
      <c r="B9" s="25"/>
      <c r="C9" s="26"/>
      <c r="D9" s="23"/>
      <c r="H9" s="153"/>
      <c r="I9" s="152"/>
    </row>
    <row r="10" spans="1:9" ht="15.75" customHeight="1">
      <c r="A10" s="215" t="s">
        <v>237</v>
      </c>
      <c r="B10" s="64" t="s">
        <v>215</v>
      </c>
      <c r="C10" s="64" t="s">
        <v>215</v>
      </c>
      <c r="D10" s="223" t="s">
        <v>218</v>
      </c>
      <c r="E10" s="223"/>
      <c r="F10" s="223"/>
      <c r="G10" s="223"/>
      <c r="H10" s="142" t="s">
        <v>219</v>
      </c>
      <c r="I10" s="152"/>
    </row>
    <row r="11" spans="1:9" ht="15.75" customHeight="1">
      <c r="A11" s="216"/>
      <c r="B11" s="65" t="s">
        <v>216</v>
      </c>
      <c r="C11" s="65" t="s">
        <v>217</v>
      </c>
      <c r="D11" s="213" t="s">
        <v>222</v>
      </c>
      <c r="E11" s="211" t="s">
        <v>223</v>
      </c>
      <c r="F11" s="211" t="s">
        <v>224</v>
      </c>
      <c r="G11" s="224" t="s">
        <v>225</v>
      </c>
      <c r="H11" s="143" t="s">
        <v>220</v>
      </c>
      <c r="I11" s="152"/>
    </row>
    <row r="12" spans="1:9" ht="15.75" customHeight="1">
      <c r="A12" s="217"/>
      <c r="B12" s="66"/>
      <c r="C12" s="66"/>
      <c r="D12" s="214"/>
      <c r="E12" s="212"/>
      <c r="F12" s="212"/>
      <c r="G12" s="222"/>
      <c r="H12" s="144" t="s">
        <v>221</v>
      </c>
      <c r="I12" s="152"/>
    </row>
    <row r="13" spans="1:9" ht="20.25" customHeight="1">
      <c r="A13" s="134" t="s">
        <v>238</v>
      </c>
      <c r="B13" s="70">
        <v>13550</v>
      </c>
      <c r="C13" s="69"/>
      <c r="D13" s="104">
        <v>6871</v>
      </c>
      <c r="E13" s="104">
        <v>10432.8</v>
      </c>
      <c r="F13" s="104">
        <v>11561</v>
      </c>
      <c r="G13" s="104">
        <v>13835</v>
      </c>
      <c r="H13" s="151">
        <f>G13/B13*100</f>
        <v>102.10332103321034</v>
      </c>
      <c r="I13" s="152"/>
    </row>
    <row r="14" spans="1:4" ht="6" customHeight="1">
      <c r="A14" s="28"/>
      <c r="B14" s="25"/>
      <c r="C14" s="26"/>
      <c r="D14" s="23"/>
    </row>
    <row r="15" spans="1:4" ht="16.5">
      <c r="A15" s="28"/>
      <c r="B15" s="25"/>
      <c r="C15" s="24"/>
      <c r="D15" s="22"/>
    </row>
    <row r="16" spans="1:8" ht="20.25" customHeight="1">
      <c r="A16" s="135" t="s">
        <v>239</v>
      </c>
      <c r="B16" s="70">
        <v>2016.8</v>
      </c>
      <c r="C16" s="131"/>
      <c r="D16" s="104">
        <f>D8-D13</f>
        <v>-3019</v>
      </c>
      <c r="E16" s="104">
        <f>E8-E13</f>
        <v>-2698.7999999999993</v>
      </c>
      <c r="F16" s="104">
        <v>-900</v>
      </c>
      <c r="G16" s="104">
        <f>G8-G13</f>
        <v>1828</v>
      </c>
      <c r="H16" s="151">
        <f>G16/B16*100</f>
        <v>90.63863546211822</v>
      </c>
    </row>
    <row r="17" spans="1:4" ht="16.5">
      <c r="A17" s="24"/>
      <c r="B17" s="25"/>
      <c r="C17" s="24"/>
      <c r="D17" s="22"/>
    </row>
    <row r="18" spans="1:3" ht="15">
      <c r="A18" s="29"/>
      <c r="B18" s="29"/>
      <c r="C18" s="29"/>
    </row>
    <row r="19" spans="1:3" ht="15">
      <c r="A19" s="138" t="s">
        <v>352</v>
      </c>
      <c r="B19" s="29"/>
      <c r="C19" s="29"/>
    </row>
    <row r="20" spans="1:3" ht="15">
      <c r="A20" s="138"/>
      <c r="B20" s="29"/>
      <c r="C20" s="29"/>
    </row>
    <row r="21" ht="15">
      <c r="A21" s="139"/>
    </row>
    <row r="22" ht="15">
      <c r="A22" s="138" t="s">
        <v>289</v>
      </c>
    </row>
    <row r="23" ht="15">
      <c r="A23" s="138" t="s">
        <v>290</v>
      </c>
    </row>
  </sheetData>
  <mergeCells count="14">
    <mergeCell ref="A2:H2"/>
    <mergeCell ref="A3:H3"/>
    <mergeCell ref="A5:A7"/>
    <mergeCell ref="D5:G5"/>
    <mergeCell ref="D6:D7"/>
    <mergeCell ref="E6:E7"/>
    <mergeCell ref="F6:F7"/>
    <mergeCell ref="G6:G7"/>
    <mergeCell ref="A10:A12"/>
    <mergeCell ref="D10:G10"/>
    <mergeCell ref="D11:D12"/>
    <mergeCell ref="E11:E12"/>
    <mergeCell ref="F11:F12"/>
    <mergeCell ref="G11:G12"/>
  </mergeCells>
  <printOptions/>
  <pageMargins left="0.3937007874015748" right="0.1968503937007874" top="0.1968503937007874" bottom="0.4724409448818898" header="0.3937007874015748" footer="0.1968503937007874"/>
  <pageSetup horizontalDpi="600" verticalDpi="600" orientation="landscape" paperSize="9" r:id="rId1"/>
  <headerFooter alignWithMargins="0">
    <oddFooter>&amp;C&amp;"Arial CE,Kurzíva"rozbor hospodaření 2007&amp;R&amp;"Arial CE,Kurzíva"C.hospodářská činnost - stránka č.&amp;P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Město</cp:lastModifiedBy>
  <cp:lastPrinted>2008-05-12T11:33:07Z</cp:lastPrinted>
  <dcterms:created xsi:type="dcterms:W3CDTF">2003-04-24T08:37:45Z</dcterms:created>
  <dcterms:modified xsi:type="dcterms:W3CDTF">2008-05-21T06:36:43Z</dcterms:modified>
  <cp:category/>
  <cp:version/>
  <cp:contentType/>
  <cp:contentStatus/>
</cp:coreProperties>
</file>