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60" windowWidth="15336" windowHeight="4296" tabRatio="836" activeTab="8"/>
  </bookViews>
  <sheets>
    <sheet name="uvodní list" sheetId="1" r:id="rId1"/>
    <sheet name="sumář" sheetId="2" r:id="rId2"/>
    <sheet name="příjmy" sheetId="3" r:id="rId3"/>
    <sheet name="výdaje" sheetId="4" r:id="rId4"/>
    <sheet name="hospodářská činnost" sheetId="5" r:id="rId5"/>
    <sheet name="povodňový fond" sheetId="6" r:id="rId6"/>
    <sheet name="sociální fond" sheetId="7" r:id="rId7"/>
    <sheet name="FOMRBF" sheetId="8" r:id="rId8"/>
    <sheet name="Graf 1 příjmy" sheetId="9" r:id="rId9"/>
    <sheet name="Graf 1 výdaje" sheetId="10" r:id="rId10"/>
  </sheets>
  <definedNames>
    <definedName name="_xlnm.Print_Titles" localSheetId="2">'příjmy'!$1:$3</definedName>
    <definedName name="_xlnm.Print_Titles" localSheetId="3">'výdaje'!$1:$3</definedName>
    <definedName name="_xlnm.Print_Area" localSheetId="4">'hospodářská činnost'!$A$1:$B$43</definedName>
    <definedName name="_xlnm.Print_Area" localSheetId="2">'příjmy'!$A$1:$B$144</definedName>
    <definedName name="_xlnm.Print_Area" localSheetId="1">'sumář'!$A$1:$E$90</definedName>
    <definedName name="_xlnm.Print_Area" localSheetId="0">'uvodní list'!$A$1:$D$44</definedName>
    <definedName name="_xlnm.Print_Area" localSheetId="3">'výdaje'!$A$1:$C$197</definedName>
  </definedNames>
  <calcPr fullCalcOnLoad="1"/>
</workbook>
</file>

<file path=xl/sharedStrings.xml><?xml version="1.0" encoding="utf-8"?>
<sst xmlns="http://schemas.openxmlformats.org/spreadsheetml/2006/main" count="566" uniqueCount="475">
  <si>
    <t>Příjmy</t>
  </si>
  <si>
    <t>11-daňové příjmy</t>
  </si>
  <si>
    <t>Daň z příjmů fyz. osob - závislá činnost</t>
  </si>
  <si>
    <t>Daň z příjmů fyz. osob vybíraná srážkou</t>
  </si>
  <si>
    <t>Daň z příjmů právnických osob</t>
  </si>
  <si>
    <t>Daň z příjmů - Město</t>
  </si>
  <si>
    <t>Daň z přidané hodnoty</t>
  </si>
  <si>
    <t>Celkem</t>
  </si>
  <si>
    <t>Ostatní správní poplatky</t>
  </si>
  <si>
    <t>Správní poplatky - Město Choceň</t>
  </si>
  <si>
    <t>Dopravní evidence</t>
  </si>
  <si>
    <t>Lovecké lístky</t>
  </si>
  <si>
    <t xml:space="preserve">Rybářské lístky </t>
  </si>
  <si>
    <t xml:space="preserve">Stavební povolení </t>
  </si>
  <si>
    <t>Evidence obyvatel, OP, cestovní doklady</t>
  </si>
  <si>
    <t>Hrací automaty - správní a místní poplatek</t>
  </si>
  <si>
    <t>Odvod části výtěžku z VHP</t>
  </si>
  <si>
    <t xml:space="preserve">Živnostenské listy </t>
  </si>
  <si>
    <t xml:space="preserve">Tombola </t>
  </si>
  <si>
    <t>Odvod za odnětí ZP</t>
  </si>
  <si>
    <t>Poplatek za znečištění ŽP</t>
  </si>
  <si>
    <t>Poplatek za komunální odpad</t>
  </si>
  <si>
    <t>Poplatek ze psů</t>
  </si>
  <si>
    <t xml:space="preserve">Poplatek ze vstupného </t>
  </si>
  <si>
    <t>Daň z nemovitostí</t>
  </si>
  <si>
    <t>Nedaňové příjmy</t>
  </si>
  <si>
    <t>Popl. z dobývacích prostorů</t>
  </si>
  <si>
    <t>31-32-školství</t>
  </si>
  <si>
    <t>VOŠS Vysoké Mýto - nájemné</t>
  </si>
  <si>
    <t>Městská knihovna</t>
  </si>
  <si>
    <t xml:space="preserve">Městská galerie </t>
  </si>
  <si>
    <t>Propagace, Informační centrum - tržby</t>
  </si>
  <si>
    <t>Příjmy z prodeje - byty</t>
  </si>
  <si>
    <t>Nájemné z pozemků a nebytových prostor</t>
  </si>
  <si>
    <t>Vysokomýtská nemocnice - nájemné</t>
  </si>
  <si>
    <t>Příjmy z prodeje - pozemky</t>
  </si>
  <si>
    <t>Odbor sociálních služeb - služby</t>
  </si>
  <si>
    <t>Naděje - nájemné</t>
  </si>
  <si>
    <t>Městská policie - pokuty</t>
  </si>
  <si>
    <t>Sankční poplatky a pokuty</t>
  </si>
  <si>
    <t xml:space="preserve">Příjmy z úroků </t>
  </si>
  <si>
    <t>Příjmy za žáky z okolních obcí</t>
  </si>
  <si>
    <t>Volné finanční prostředky z minulých let</t>
  </si>
  <si>
    <t>Péče o odchycené psy</t>
  </si>
  <si>
    <t>Srážková voda</t>
  </si>
  <si>
    <t>Úroky z půjčky SFŽP - ČOV</t>
  </si>
  <si>
    <t xml:space="preserve">Úroky z úvěru Volksbank CZ, a.s - ČOV </t>
  </si>
  <si>
    <t>Speciální škola - opravy</t>
  </si>
  <si>
    <t>Městská galerie</t>
  </si>
  <si>
    <t>Regionální muzeum VM - dotace</t>
  </si>
  <si>
    <t xml:space="preserve">Kronikáři </t>
  </si>
  <si>
    <t>Královská věnná města</t>
  </si>
  <si>
    <t>Partnerská města</t>
  </si>
  <si>
    <t>Výstavy a veletrhy ČR</t>
  </si>
  <si>
    <t xml:space="preserve">SPOZ </t>
  </si>
  <si>
    <t>Podpora mládeže a sportu - dotace dle zásad</t>
  </si>
  <si>
    <t>Podpora kultury - dotace dle zásad</t>
  </si>
  <si>
    <t>Rada města - dotace, dary</t>
  </si>
  <si>
    <t>Protidrogová prevence a monitoring</t>
  </si>
  <si>
    <t>Náklady s prodejem bytů</t>
  </si>
  <si>
    <t>Úroky k úvěru ČS, a.s. (Školský areál, stadion)</t>
  </si>
  <si>
    <t>Pronájem nemovitostí - pozemky</t>
  </si>
  <si>
    <t>Projektová příprava</t>
  </si>
  <si>
    <t>Výkup pozemků, vyčlenění</t>
  </si>
  <si>
    <t>Vyměření, územní plán, ostatní (OÚPRR)</t>
  </si>
  <si>
    <t>Poraden.činnost,konzult.a práv.služby(OÚPRR)</t>
  </si>
  <si>
    <t xml:space="preserve">Deratizace </t>
  </si>
  <si>
    <t>Odchyt přemnožených zdivočelých holubů</t>
  </si>
  <si>
    <t>Odbor sociálních služeb</t>
  </si>
  <si>
    <t>Sociální hospitalizace</t>
  </si>
  <si>
    <t>Naděje - dotace na provoz + služby</t>
  </si>
  <si>
    <t>Děti v domovech a ústavech - drobné dárky</t>
  </si>
  <si>
    <t>Terénní sociální pracovník</t>
  </si>
  <si>
    <t>Lékařské prohlídky</t>
  </si>
  <si>
    <t xml:space="preserve"> </t>
  </si>
  <si>
    <t>Městská policie</t>
  </si>
  <si>
    <t>SDH - provoz</t>
  </si>
  <si>
    <t>Zastupitelstvo</t>
  </si>
  <si>
    <t>Správa MěÚ</t>
  </si>
  <si>
    <t>Daň z příjmů - město</t>
  </si>
  <si>
    <t>Služby peněžních ústavů</t>
  </si>
  <si>
    <t>Technické služby - přísp. na provoz</t>
  </si>
  <si>
    <t>M-Klub - přísp. na provoz</t>
  </si>
  <si>
    <t>Daň z převodu nemovitostí</t>
  </si>
  <si>
    <t>Prodej podílu na čp.817,818</t>
  </si>
  <si>
    <t>Prodej nemovitostí - (Nopek)</t>
  </si>
  <si>
    <t>Fermentační stanice-dotace SFŽP ČR</t>
  </si>
  <si>
    <t>Fermentační stanice-dotace SFŽP ČR-projekt</t>
  </si>
  <si>
    <t>Fermentační stanice-dotace EU - ERDF</t>
  </si>
  <si>
    <t>Fermentační stanice - půjčka SFŽP ČR</t>
  </si>
  <si>
    <t>Vodovod Vinice - 2.etapa</t>
  </si>
  <si>
    <t>ZUŠ Vysoké Mýto - opravy</t>
  </si>
  <si>
    <t xml:space="preserve">Propagace města </t>
  </si>
  <si>
    <t>Zvonice - revize</t>
  </si>
  <si>
    <t>10 b.j. čp.772 - splátka kupní ceny (2006)</t>
  </si>
  <si>
    <t>Fermentační stanice - dotace SFŽP ČR</t>
  </si>
  <si>
    <t>Fermentační stanice - projekt z dot. SFŽP ČR</t>
  </si>
  <si>
    <t>Fermentační stanice - projekt (vlastní)</t>
  </si>
  <si>
    <t>Fermentační stanice - dotace EU - ERDF</t>
  </si>
  <si>
    <t>Fermentační stanice - vlastní</t>
  </si>
  <si>
    <t>Fermentační stanice - dotace KÚ</t>
  </si>
  <si>
    <t>Podpora životního prostř. - dotace dle zásad</t>
  </si>
  <si>
    <t>Komunitní plánování</t>
  </si>
  <si>
    <t>Evidence zemědělců</t>
  </si>
  <si>
    <t>- příspěvek na výkon státní správy</t>
  </si>
  <si>
    <t>- příspěvek na školství</t>
  </si>
  <si>
    <t>Globální dotace celkem</t>
  </si>
  <si>
    <t>Dotace celkem</t>
  </si>
  <si>
    <t>Vlastní příjmy celkem</t>
  </si>
  <si>
    <t>Odměna za odpad EKO-KOM</t>
  </si>
  <si>
    <t>Uspořádání chovatelské přehlídky trofejí</t>
  </si>
  <si>
    <t>Vysokomýtská nemocnice - dotace na provoz</t>
  </si>
  <si>
    <t>50 let Městské galerie ve Vysokém Mýtě</t>
  </si>
  <si>
    <t>Mze ČR - Vodovod Vinice-2.etapa</t>
  </si>
  <si>
    <t>Demolice vážního zařizení ve Svařeni</t>
  </si>
  <si>
    <t>Příjmy včetně dotací</t>
  </si>
  <si>
    <t>Příspěvek na péči oprávněným osobám</t>
  </si>
  <si>
    <t>Dávky sociální péče a dávky pomoci v hmotné nouzi</t>
  </si>
  <si>
    <t>MPSV ČR-Příspěvek na péči oprávněným osobám</t>
  </si>
  <si>
    <t>MPSV ČR-Dávky sociální péče a dávky pomoci v hmotné nouzi</t>
  </si>
  <si>
    <t>celkem</t>
  </si>
  <si>
    <t>investiční dotace</t>
  </si>
  <si>
    <t>Rozšíření železničního přejezdu v ulici Prokopa Velikého (společná akce s ČD)</t>
  </si>
  <si>
    <t>Oprava místní komunikace po povodni v r. 2006 ve V.Mýtě(dokončení akce z r. 2006)</t>
  </si>
  <si>
    <t>Inženýrské sítě ke 4 dvojdomkům v ul. M.Tauberové (dokončení akce z roku 2006)</t>
  </si>
  <si>
    <t>Regenerace panelového sídliště Družba - 2.etapa (dokončení akce z roku 2006)</t>
  </si>
  <si>
    <t>Klimatizace MěÚ, B.Smetany</t>
  </si>
  <si>
    <t>Poradenská činnost, drobné návrhy a odborné posudky</t>
  </si>
  <si>
    <t>Oprava oken a dveří na ZŠ Javornického-Vaňorného náměstí čp. 273</t>
  </si>
  <si>
    <t>Dodávka tepla do sdruž. místnosti v sídlišti Družba</t>
  </si>
  <si>
    <t>Opravy vlastního majetku - drobné opravy (OSM)</t>
  </si>
  <si>
    <t>Pojištění majetku města (OSM)</t>
  </si>
  <si>
    <t>Koupě bytu č.11/404</t>
  </si>
  <si>
    <t>Gymnázium - rekonstrukce topení</t>
  </si>
  <si>
    <t xml:space="preserve">Vysokomýtská nemocnice - rekonstrukce topení </t>
  </si>
  <si>
    <t>Výdaje bez financování</t>
  </si>
  <si>
    <t>MF ČR-dotace na výkon agendy státní správy v oblasti sociálních služeb</t>
  </si>
  <si>
    <t>Úřad práce-dotace MŠ Pod Smrkem na vytvoření prac. místa-VPP</t>
  </si>
  <si>
    <t>MŠ Pod Smrkem-příspěvek na provoz (VPP-veřejně prospěšné práce)</t>
  </si>
  <si>
    <t>Ochrana přírody a krajiny, Den Země, ekologická výchova</t>
  </si>
  <si>
    <t>MPSV ČR-podpora  sociálních služeb s místní působností</t>
  </si>
  <si>
    <t>Rekonstrukce dětského hřiště pod DDM Mikádo</t>
  </si>
  <si>
    <t>Prodej pozemků SBD Horizont</t>
  </si>
  <si>
    <t xml:space="preserve">Oprava schodiště v Jungmannových sadech </t>
  </si>
  <si>
    <t>Oprava schodiště ve Vladislavově ulici (dokončení akce z roku 2006)</t>
  </si>
  <si>
    <t>Domov mládeže VM - plynofikace budovy čp.66,ul.Litomyšlská</t>
  </si>
  <si>
    <t>FINANCOVÁNÍ</t>
  </si>
  <si>
    <t>FINANCOVÁNÍ CELKEM</t>
  </si>
  <si>
    <t>MŠ Lidická - příspěvek na provoz - pojistné plnění z roku 2006</t>
  </si>
  <si>
    <t>Dotace na domy v městské památkové zóně (fasády, přísp. vlastníkům památek)</t>
  </si>
  <si>
    <t>MF ČR-příspěvek na zabezpečení vydávání cest. dokladů s biometrickými údaji</t>
  </si>
  <si>
    <t>přebytek / schodek</t>
  </si>
  <si>
    <t>Hospodářská činnost - převod zisku do hlavní činnosti</t>
  </si>
  <si>
    <t>Vysokomýtská nemocnice - dotace na plavání kojenců</t>
  </si>
  <si>
    <t>Čerpací stanice odpadních vod ( ul. Sportovní čp.4)</t>
  </si>
  <si>
    <t>P Ř Í J M Y      C EL K E M</t>
  </si>
  <si>
    <t>V Ý D A J E      C EL K E M</t>
  </si>
  <si>
    <t>A.</t>
  </si>
  <si>
    <t>B.</t>
  </si>
  <si>
    <t>A. - B.</t>
  </si>
  <si>
    <t>C.</t>
  </si>
  <si>
    <t>D.</t>
  </si>
  <si>
    <t>C. - D.</t>
  </si>
  <si>
    <t>E.</t>
  </si>
  <si>
    <t>F.</t>
  </si>
  <si>
    <t>E. - F.</t>
  </si>
  <si>
    <t>G.</t>
  </si>
  <si>
    <t>H.</t>
  </si>
  <si>
    <t>G. + H.</t>
  </si>
  <si>
    <t>Globální dotace</t>
  </si>
  <si>
    <t>13-správní poplatky</t>
  </si>
  <si>
    <t>13-ostatní daně a poplatky</t>
  </si>
  <si>
    <t>33-34 kultura a tělovýchova</t>
  </si>
  <si>
    <t>35- zdravotnictví, 43-sociální věci</t>
  </si>
  <si>
    <t>36-bydlení, komunální služby a územní rozvoj</t>
  </si>
  <si>
    <t>37-životní prostředí</t>
  </si>
  <si>
    <t>53-55 bezpečnost a požární ochrana</t>
  </si>
  <si>
    <t>61,63,64-všeobecná správa a ostatní činnost</t>
  </si>
  <si>
    <t>10,21 - lesní hospodářství, obchod, služby</t>
  </si>
  <si>
    <t>22-doprava</t>
  </si>
  <si>
    <t>23 - vodní hospodářství</t>
  </si>
  <si>
    <t>31-32 školství</t>
  </si>
  <si>
    <t>33,34 - kultura a tělovýchova</t>
  </si>
  <si>
    <t>36-bydlení, komunální služby, územní rozvoj</t>
  </si>
  <si>
    <t>37 - životní prostředí</t>
  </si>
  <si>
    <t>35, 41-43-sociální věci, zdravotnictví</t>
  </si>
  <si>
    <t>61-všeobecná správa</t>
  </si>
  <si>
    <t>64 - ostatní činnost</t>
  </si>
  <si>
    <t>Celkem výdaje město</t>
  </si>
  <si>
    <t>Nájemné byty</t>
  </si>
  <si>
    <t>Nájemné nebytové prostory</t>
  </si>
  <si>
    <t>Nájemné kotelny</t>
  </si>
  <si>
    <t xml:space="preserve">Předplacené nájemné </t>
  </si>
  <si>
    <t>Výnosy celkem</t>
  </si>
  <si>
    <t>Odměna za správu bytových a nebytových prostor</t>
  </si>
  <si>
    <t>Náklady celkem</t>
  </si>
  <si>
    <t>Hospodářský výsledek</t>
  </si>
  <si>
    <t>Zvýšené nájemné od 1.1.</t>
  </si>
  <si>
    <t>Nájemné čp. 53</t>
  </si>
  <si>
    <t>Ostatní nájemné</t>
  </si>
  <si>
    <t>Oprava fasády čp. 188, nám. Přemysla Otakara II.</t>
  </si>
  <si>
    <t>Nátěry balkonů čp 715-18, ul. Prokopa Velikého</t>
  </si>
  <si>
    <t>Ostatní</t>
  </si>
  <si>
    <t>Výměna oken čp. 715-18, ul. Prokopa Velikého</t>
  </si>
  <si>
    <t xml:space="preserve">Oprava bytu čp.4,  ul.Sportovní   ( porušená statika, znalecký posudek)      </t>
  </si>
  <si>
    <t>Oprava bytu čp.156, ul. Husova</t>
  </si>
  <si>
    <t>Výměna oken čp. 447-53 , ul. Pivovarská</t>
  </si>
  <si>
    <t>Oprava střechy čp. 242, ul. Vrchlického</t>
  </si>
  <si>
    <t>Oprava vstupu čp. 50, ul. Litomyšlská</t>
  </si>
  <si>
    <t>Nátěr fasády dvůr čp.6, ul. Čelakovského</t>
  </si>
  <si>
    <t>Výměna garáž. vrat čp. 6, ul. Čelakovského</t>
  </si>
  <si>
    <t>Střední oprava výtahu čp. 715-18 ul. Prokopa Velikého(po revizi výtahu)</t>
  </si>
  <si>
    <t>Běžná údržba (opravy vodoinstalace, bytových jader,...)</t>
  </si>
  <si>
    <t>Příspěvek pro občany - pohřebné, azyl</t>
  </si>
  <si>
    <t>investiční půjčky</t>
  </si>
  <si>
    <t>cizí zdroje investiční</t>
  </si>
  <si>
    <t>vlastní zdroje investiční</t>
  </si>
  <si>
    <t>investiční zdroje celkem=investiční výdaje</t>
  </si>
  <si>
    <t>MF ČR-dotace na činnosti vyk. obcemi v oblasti sociálně-právní ochrany dětí</t>
  </si>
  <si>
    <t>Úroky k úvěru FOMRBF</t>
  </si>
  <si>
    <t>Demolice objektů pro výstavbu inž.sítí ke 4 dvojdomkům v ul. M.Tauberové</t>
  </si>
  <si>
    <t>FOMRBF - splátky jistin úvěrů - Město</t>
  </si>
  <si>
    <t>Půjčka SFŽP ČR (ČOV-2003) - splátky jistiny</t>
  </si>
  <si>
    <t>Úvěr Volksbank CZ, a.s. (ČOV)-splátky jistiny</t>
  </si>
  <si>
    <t>Úvěr ČS,a.s.(Školský areál, stadion) - splátky jistiny</t>
  </si>
  <si>
    <t xml:space="preserve">Půjčka SFŽP ČR (Fermentační stanice 2007) - splátky jistiny </t>
  </si>
  <si>
    <t>FOMRBF - fond na obnovu modernizaci a rozčíření bytového fondu města</t>
  </si>
  <si>
    <t>Sociální fond</t>
  </si>
  <si>
    <t>Daňové příjmy</t>
  </si>
  <si>
    <t>1.</t>
  </si>
  <si>
    <t>2.</t>
  </si>
  <si>
    <t>3.</t>
  </si>
  <si>
    <t>Kapitálové příjmy</t>
  </si>
  <si>
    <t>4.</t>
  </si>
  <si>
    <t>Přijaté dotace</t>
  </si>
  <si>
    <t>saldo provozního rozpočtu</t>
  </si>
  <si>
    <t xml:space="preserve">zapojené  finanční prostředky minulých let </t>
  </si>
  <si>
    <t>tis. Kč</t>
  </si>
  <si>
    <t>Komunikace v areálu bývalých kasáren ČSLA</t>
  </si>
  <si>
    <t>Běžné výdaje</t>
  </si>
  <si>
    <t>Kapitálové výdaje</t>
  </si>
  <si>
    <t>Financování (+)</t>
  </si>
  <si>
    <t>Financování (-)</t>
  </si>
  <si>
    <t>5.</t>
  </si>
  <si>
    <t>6.</t>
  </si>
  <si>
    <t>8.</t>
  </si>
  <si>
    <t>I.</t>
  </si>
  <si>
    <t>rekapitulace výdajů</t>
  </si>
  <si>
    <t>doprava</t>
  </si>
  <si>
    <t>školství</t>
  </si>
  <si>
    <t>kultura a tělovýchova</t>
  </si>
  <si>
    <t>bydlení, komunální služby, územní rozvoj</t>
  </si>
  <si>
    <t>životní prostředí</t>
  </si>
  <si>
    <t>sociální věci, zdravotnictví</t>
  </si>
  <si>
    <t>bezpečnost a požární ochrana</t>
  </si>
  <si>
    <t>všeobecná správa</t>
  </si>
  <si>
    <t>základní příděly do stálých peněžních fondů města</t>
  </si>
  <si>
    <t>ostatní činnost</t>
  </si>
  <si>
    <t>M-klub, Technické služby-příspěvek na provoz</t>
  </si>
  <si>
    <t>financování</t>
  </si>
  <si>
    <t>výdaje celkem</t>
  </si>
  <si>
    <t>MK ČR- dotace v rámci programu regenerace MPR a MPZ</t>
  </si>
  <si>
    <t>SOUHRN</t>
  </si>
  <si>
    <t>J.</t>
  </si>
  <si>
    <t>rekapitulace příjmů</t>
  </si>
  <si>
    <t>tis.Kč</t>
  </si>
  <si>
    <t>příjmy celkem</t>
  </si>
  <si>
    <t>Oprava a nátěr fasády Důn dětí a mládeže</t>
  </si>
  <si>
    <t>61,63,64</t>
  </si>
  <si>
    <t>bydlení, komunální služby a územní rozvoj</t>
  </si>
  <si>
    <t>všeobecná správa a ostatní činnost</t>
  </si>
  <si>
    <t>K.</t>
  </si>
  <si>
    <t xml:space="preserve">dotace </t>
  </si>
  <si>
    <t>lesní hospodářství, zemědělství, obchod, služby</t>
  </si>
  <si>
    <t>vodní hospodářství</t>
  </si>
  <si>
    <t>zdravotnictví, sociální věci</t>
  </si>
  <si>
    <t>L.</t>
  </si>
  <si>
    <t>vývoj investičních nákladů</t>
  </si>
  <si>
    <t xml:space="preserve">do rozpočtu zapojené volné finanční prostředky </t>
  </si>
  <si>
    <t>mandatorní příjmy</t>
  </si>
  <si>
    <t>mandatorní výdaje</t>
  </si>
  <si>
    <t>daňové příjmy (+)</t>
  </si>
  <si>
    <t>nedaňové příjmy (+)</t>
  </si>
  <si>
    <t>kapitálové příjmy (+)</t>
  </si>
  <si>
    <t>přijaté dotace (+)</t>
  </si>
  <si>
    <t>běžné výdaje (-)</t>
  </si>
  <si>
    <t>kapitálové výdaje (-)</t>
  </si>
  <si>
    <t>financování (-)</t>
  </si>
  <si>
    <t>financování (+)</t>
  </si>
  <si>
    <t>2007</t>
  </si>
  <si>
    <t>Sňatky, matrika, ověřování</t>
  </si>
  <si>
    <t>Pronájem hrobových míst (TS VM)</t>
  </si>
  <si>
    <t>Poplatek za komunální odpad-podnikatelé (TS VM)</t>
  </si>
  <si>
    <t xml:space="preserve">Poplatek za užívání veřejného prostranství </t>
  </si>
  <si>
    <t>Parkovací automaty, parkovací známky</t>
  </si>
  <si>
    <t>M-Klub VM - odvod z odpisů</t>
  </si>
  <si>
    <t>Řidičské oprávnění-zkoušky</t>
  </si>
  <si>
    <t>Publikace vydané Městem VM: Jan Juška</t>
  </si>
  <si>
    <t>Prodej podílu na čp.808-14</t>
  </si>
  <si>
    <t>2007 bez individuálních akcí</t>
  </si>
  <si>
    <t>PPKMÚ-klub volnočasových aktivit mládeže-EMKO</t>
  </si>
  <si>
    <t>Splátky úroků - úvěr Sportcentrum Vysoké Mýto, s.r.o.</t>
  </si>
  <si>
    <t>Splátky jistiny - úvěr Sportcentrum Vysoké Mýto, s.r.o.</t>
  </si>
  <si>
    <t>Prodej nemovitostí - Horní rusko  (KBT)</t>
  </si>
  <si>
    <t>Prodej nemovitostí -  Tvarmetal s.r.o.</t>
  </si>
  <si>
    <t>Prodej nemovitostí - Šmídl s.r.o.</t>
  </si>
  <si>
    <t>Fermentační stanice - závěrečná konference</t>
  </si>
  <si>
    <t>Úroky z půjčky SFŽP - Fermentační stanice</t>
  </si>
  <si>
    <t>včetně bankovní záruky</t>
  </si>
  <si>
    <t>Rozšíření parkoviště v ul. V Peklovcích  (OÚPRR)</t>
  </si>
  <si>
    <t>Úprava vjezdu z ulice P.Velikého do náměstí T.G.M.  (OÚPRR)</t>
  </si>
  <si>
    <t>Cyklostezka "Ke Šnakovu"   (OÚPRR)</t>
  </si>
  <si>
    <t>ZŠ Javornického -oprava střechy v rámci programu regenerace MPR a MPZ  (OÚPRR)</t>
  </si>
  <si>
    <t>dotace MPR a MPZ celkem 2400</t>
  </si>
  <si>
    <t>po dodržení dotaca MPR a MPZ</t>
  </si>
  <si>
    <t>Předplacené nájemné - převod do hospodářské činnosti města</t>
  </si>
  <si>
    <t>MěÚ -údržba budovy a rekonstrukce archivu čp 91,92  (OÚPRR)</t>
  </si>
  <si>
    <t>Domov důchodců (OÚPRR)</t>
  </si>
  <si>
    <t>Domov důchodců - dotace</t>
  </si>
  <si>
    <t>po obdržení dotace</t>
  </si>
  <si>
    <t xml:space="preserve">programové prohlášení </t>
  </si>
  <si>
    <t>Podpora školství - dotace dle zásad</t>
  </si>
  <si>
    <t>Podpora styků s partnerskými městy - dotace dle zásad</t>
  </si>
  <si>
    <t>Věcné břemeno</t>
  </si>
  <si>
    <t>Prodej pozemků - Průhony 3.etapa</t>
  </si>
  <si>
    <t>=6646+150-810-600</t>
  </si>
  <si>
    <t>MŠ Kamarádi Žerotínova 60, Vysoké Mýto</t>
  </si>
  <si>
    <t>plánovaná dotace</t>
  </si>
  <si>
    <t>plán na zvýšení dotace</t>
  </si>
  <si>
    <t>Daň z příjmů fyz. osob - samostatná činnost</t>
  </si>
  <si>
    <t>vlastní bez dotace</t>
  </si>
  <si>
    <t>SR 2007</t>
  </si>
  <si>
    <t>Oprava Fasády a instalace markýzy - čp. 116, ul. Gen. Závady</t>
  </si>
  <si>
    <t>Oprava vstupu a schodiště podle PD -  čp. 116, ul. Gen. Závady</t>
  </si>
  <si>
    <t>Areál odborné učiliště u restaurace Družba-výměna a oprava prosklených stěn</t>
  </si>
  <si>
    <t>Oprava fasády budovy MěÚ - čp. 179, ul. Jiráskova</t>
  </si>
  <si>
    <t>Výměna vchodových dveří a oprava schodiště čp. 114, ul. Jiřího z Poděbrad</t>
  </si>
  <si>
    <t>Úpravy zónových regulací čp. 776-9, ul. V Břízkách</t>
  </si>
  <si>
    <t>Úpravy zónových regulací čp. 780-3, ul. V Břízkách</t>
  </si>
  <si>
    <t>Oprava střechy čp. 171, ul. Čapkovská</t>
  </si>
  <si>
    <t>Elektrocentrum KBT s.r.o. v likvidaci-vrácení smluvní pokuty</t>
  </si>
  <si>
    <t>Zřízení přechodu pro chodce v ulici Litomyšlská od ZUŠ po I/35</t>
  </si>
  <si>
    <t>Ul. Vladislavova (před POŠTOU s.p.)</t>
  </si>
  <si>
    <t>Inženýrské sítě Mlýnský Potok - 2.etapa (chodníky)</t>
  </si>
  <si>
    <t>Optimalizace odpadového hospodářství ve městě Vysoké Mýto  (OÚPRR)</t>
  </si>
  <si>
    <t>Infrastruktura pro separaci odpadů ve Vysokém Mýtě  (OÚPRR)</t>
  </si>
  <si>
    <t>Parkovací automaty</t>
  </si>
  <si>
    <t xml:space="preserve">včetně darů </t>
  </si>
  <si>
    <t>Výdaje</t>
  </si>
  <si>
    <t>pouze vlastní</t>
  </si>
  <si>
    <t>Cyklostezka "VM - Dvořisko"   (OÚP)</t>
  </si>
  <si>
    <t>b6+b8-300zb11-372zroku2007-265z roku2008</t>
  </si>
  <si>
    <t>Vodovody a kanalizace V.M.,. s.r.o.-dotace provozovateli Fermentační stanice</t>
  </si>
  <si>
    <t>40 650</t>
  </si>
  <si>
    <t>krátit z původního rozpočtu</t>
  </si>
  <si>
    <t>a dotace neinvestiční</t>
  </si>
  <si>
    <t>a ostatní příjmy</t>
  </si>
  <si>
    <t>SR 2008</t>
  </si>
  <si>
    <t>Ferm st. 1000 ne</t>
  </si>
  <si>
    <t>nájemné školství - Speciální škola+původní návrh OSM 450</t>
  </si>
  <si>
    <t>investiční výdaje</t>
  </si>
  <si>
    <t>4000,vak 2410+33,měl 85</t>
  </si>
  <si>
    <r>
      <t xml:space="preserve">Chrám sv.Vavřince </t>
    </r>
    <r>
      <rPr>
        <sz val="10"/>
        <rFont val="Times New Roman CE"/>
        <family val="0"/>
      </rPr>
      <t>(převod dotace a příspěvek vlastníkovi kulturní památky)</t>
    </r>
    <r>
      <rPr>
        <sz val="12"/>
        <rFont val="Times New Roman CE"/>
        <family val="0"/>
      </rPr>
      <t xml:space="preserve"> MPR a MPZ</t>
    </r>
  </si>
  <si>
    <r>
      <t xml:space="preserve">mandatorní příjmy </t>
    </r>
    <r>
      <rPr>
        <b/>
        <sz val="8"/>
        <rFont val="Arial CE"/>
        <family val="0"/>
      </rPr>
      <t>(mandatorní příjmy+dotace neinvestiční )</t>
    </r>
  </si>
  <si>
    <t>+ přebytek / - schodek</t>
  </si>
  <si>
    <t>přebytek provozního rozpočtu</t>
  </si>
  <si>
    <t>daňové příjmy, poplatky</t>
  </si>
  <si>
    <t>Pardubický kraj-dotace na činnost a provoz Informačního centra V.M.</t>
  </si>
  <si>
    <t xml:space="preserve">Informační centrum Vysoké Mýto - činnost a provoz </t>
  </si>
  <si>
    <t>základ pro rozpočtové škrty</t>
  </si>
  <si>
    <t>odhad volných finančních prostředků</t>
  </si>
  <si>
    <t>hrozby-vratky dotací,program regenerace-spoluúčast</t>
  </si>
  <si>
    <t>rozpočtová rezerva</t>
  </si>
  <si>
    <t>volné fin. prostředky, které lze zapojit do rozpočtu</t>
  </si>
  <si>
    <t>% pokrácení vybraných výdajů</t>
  </si>
  <si>
    <t>Spotřeba energií - místní části města</t>
  </si>
  <si>
    <t>+40</t>
  </si>
  <si>
    <t>+60</t>
  </si>
  <si>
    <t xml:space="preserve">Výstava Jean Effel  včetně katalogu </t>
  </si>
  <si>
    <t>(předpokládá se grant)</t>
  </si>
  <si>
    <t xml:space="preserve">Hlavní sezónní výstava - Kristos Tsimboutlas - Jana Krejzová </t>
  </si>
  <si>
    <t xml:space="preserve"> + 100 na akci Sodomkovo VM v příspěvku M-klubu VM</t>
  </si>
  <si>
    <t>SKUTEČNOST BUDE</t>
  </si>
  <si>
    <t>Průhony 3.etapa (inženýrské sítě) (OÚPRR)</t>
  </si>
  <si>
    <t>63- základní příděly do stálých peněžních fondů města, ostatní finanční operace</t>
  </si>
  <si>
    <t>Penále za porušení rozpočtové kázně-13 b.j.-půdní vestavby</t>
  </si>
  <si>
    <t>Hospodářská činnost  2008</t>
  </si>
  <si>
    <t>(správa a údržba bytového a nebytového fondu města)</t>
  </si>
  <si>
    <t>Příspěvek stavebníků RD na infrastr. Mlýnský Potok 2.etapa (3x200 000,- Kč)</t>
  </si>
  <si>
    <r>
      <t>Dokončení fasády,rekonstr. zkušebny, nátěr a oprava oken</t>
    </r>
    <r>
      <rPr>
        <sz val="10"/>
        <rFont val="Times New Roman CE"/>
        <family val="0"/>
      </rPr>
      <t xml:space="preserve"> čp.190, ul. Vladislavova</t>
    </r>
  </si>
  <si>
    <r>
      <t xml:space="preserve">Oprava vstupu, úpravy topení </t>
    </r>
    <r>
      <rPr>
        <sz val="10"/>
        <rFont val="Times New Roman CE"/>
        <family val="0"/>
      </rPr>
      <t>(připojení na kotelnu Pod kasinem) - čp. 50, ul.Litomyšlská</t>
    </r>
  </si>
  <si>
    <t xml:space="preserve">V Ý D A J E </t>
  </si>
  <si>
    <t xml:space="preserve">P Ř Í J M Y </t>
  </si>
  <si>
    <t xml:space="preserve">Výnosy </t>
  </si>
  <si>
    <t xml:space="preserve">Náklady </t>
  </si>
  <si>
    <t>Město Vysoké Mýto</t>
  </si>
  <si>
    <t>Povodňový fond - rozpočet 2008</t>
  </si>
  <si>
    <t>Počáteční stav</t>
  </si>
  <si>
    <t>základní příděl do fondu</t>
  </si>
  <si>
    <t>úroky z běžného účtu</t>
  </si>
  <si>
    <t>dotace vlastníkům bytů a RD poškozených povodní</t>
  </si>
  <si>
    <t>poplatky za vedení běžného účtu a za položky</t>
  </si>
  <si>
    <t>Konečný stav</t>
  </si>
  <si>
    <t>Vypracoval: Stanislava Fišerová</t>
  </si>
  <si>
    <t>Ve Vysokém Mýtě dne 12.2.2008</t>
  </si>
  <si>
    <t>Sociální fond - rozpočet 2008</t>
  </si>
  <si>
    <t>splátky půjček, úroky z běžného účtu</t>
  </si>
  <si>
    <t>poskytnuté půjčky ,poplatky ze vedení běžného účtu a za položky</t>
  </si>
  <si>
    <t>společné stravování</t>
  </si>
  <si>
    <t>životní výročí</t>
  </si>
  <si>
    <t>tělovýchova a kultura</t>
  </si>
  <si>
    <t>rekreace, dětský tábor, exkurze</t>
  </si>
  <si>
    <t>ošatné</t>
  </si>
  <si>
    <t>Ve Vysokém Mýtě dne 12.02.2008</t>
  </si>
  <si>
    <t>Fond na opravy, modernizaci a rozšíření bytového fondu - rozpočet 2008</t>
  </si>
  <si>
    <t>výnosy z prodeje obytných domů a bytů za rok 2007</t>
  </si>
  <si>
    <t>náklady související s prodejem (daň z převodu nemovitostí)</t>
  </si>
  <si>
    <t>výnosy po odečtu nákladů</t>
  </si>
  <si>
    <t>povinný odvod (50 % výnosů z prodeje) - základní příděl pro rok 2008</t>
  </si>
  <si>
    <t>Text</t>
  </si>
  <si>
    <r>
      <t xml:space="preserve">povinný příděl do fondu </t>
    </r>
    <r>
      <rPr>
        <sz val="10"/>
        <rFont val="Times New Roman CE"/>
        <family val="0"/>
      </rPr>
      <t>(50 % výnosů z prodeje bytů)</t>
    </r>
  </si>
  <si>
    <t>úvěrový limit pro obyvatel</t>
  </si>
  <si>
    <t>přijaté splátky úvěrů od obyvatel</t>
  </si>
  <si>
    <t xml:space="preserve">úvěrový limit pro město Vysoké Mýto </t>
  </si>
  <si>
    <t>přijaté splátky úvěrů města Vysokého Mýta</t>
  </si>
  <si>
    <t>Schváleno usnesením rady  města číslo      ze dne 19.02.2008</t>
  </si>
  <si>
    <t>Vypracoval: St.Fišerová</t>
  </si>
  <si>
    <t xml:space="preserve">Ve Vysokém Mýtě dne </t>
  </si>
  <si>
    <t>Kč</t>
  </si>
  <si>
    <r>
      <t xml:space="preserve">ostatní příjmy </t>
    </r>
    <r>
      <rPr>
        <sz val="10"/>
        <rFont val="Arial CE"/>
        <family val="0"/>
      </rPr>
      <t>(kapitálové příjmy z prodeje dlouhodobého majetku)</t>
    </r>
  </si>
  <si>
    <t>zbú</t>
  </si>
  <si>
    <t>mzdy</t>
  </si>
  <si>
    <t>volks</t>
  </si>
  <si>
    <t>hyp</t>
  </si>
  <si>
    <t>čs</t>
  </si>
  <si>
    <t>vratky</t>
  </si>
  <si>
    <t>komun pl</t>
  </si>
  <si>
    <t>ferm st</t>
  </si>
  <si>
    <t>Domov mládeže a školní jídelna Vysoké Mýto - nájemné</t>
  </si>
  <si>
    <t>Gymnázium Vysoké Mýto - nájemné</t>
  </si>
  <si>
    <t>Speciální škola Vysoké Mýto - nájemné</t>
  </si>
  <si>
    <t>MŠ Pod Smrkem Vysoké Mýto - odvod z odpisů</t>
  </si>
  <si>
    <t>MŠ Slunečná Vysoké Mýto - odvod z odpisů</t>
  </si>
  <si>
    <t>MŠ Lidická Vysoké Mýto - odvod z odpisů</t>
  </si>
  <si>
    <t>MŠ Kamarádi Vysoké Mýto - odvod z odpisů</t>
  </si>
  <si>
    <t>ZŠ Javornického Vysoké Mýto - odvod z odpisů</t>
  </si>
  <si>
    <t>ZŠ Jiráskova Vysoké Mýto - odvod z odpisů</t>
  </si>
  <si>
    <t>ZŠ Knířov vysoké Mýto - odvod z odpisů</t>
  </si>
  <si>
    <t>ZUŠ Vysoké Mýto - nájemné</t>
  </si>
  <si>
    <t>Technické služby Vysoké Mýto - odvod z odpisů</t>
  </si>
  <si>
    <t>Domov mládeže a školní jídelna Vysoké Mýto- dotace na renovaci podlahy</t>
  </si>
  <si>
    <t>Volejbal.klub Vysoké Mýto -  výstavba šaten a soc.zařízení</t>
  </si>
  <si>
    <t>MŠ Pod Smrkem Vysoké Mýto - příspěvek</t>
  </si>
  <si>
    <t>MŠ Slunečná Vysoké Mýto - příspěvek na provoz</t>
  </si>
  <si>
    <t>MŠ Lidická  Vysoké Mýto - příspěvek na provoz</t>
  </si>
  <si>
    <t>MŠ Kamarádi Vysoké Mýto - příspěvek na provoz</t>
  </si>
  <si>
    <t>ZŠ Jiráskova Vysoké Mýto - příspěvek na provoz</t>
  </si>
  <si>
    <t>ZŠ Knířov Vysoké Mýto - příspěvek na provoz</t>
  </si>
  <si>
    <t xml:space="preserve">ZŠ Javornického Vysoké Mýto - příspěvek na provoz </t>
  </si>
  <si>
    <t>ZŠ Javornického Vysoké Mýto - příspěvek na  investice</t>
  </si>
  <si>
    <t>MŠ Kamarádi Vysoké Mýto-zateplení , kotelna</t>
  </si>
  <si>
    <t>Vysokomýtská nemocnice - dotace na nákup antidekubitálních matrací</t>
  </si>
  <si>
    <t>Úvěr Hypoteční banka a.s. (byty-1999) - splátky jistiny</t>
  </si>
  <si>
    <t>Úroky k úvěru Hypoteční banka, a.s.(byty)</t>
  </si>
  <si>
    <t>Pardubický kraj - Vysokomýtské nemocnice, přestavba domu čp. 271/IV</t>
  </si>
  <si>
    <t>MF ČR-dotace na činnosti vykonávané obcemi v oblasti soc.-právní ochrany dětí</t>
  </si>
  <si>
    <t>Vysokomýtská nemocnice, přestavba domu  čp. 271/IV ve Vysokém Mýtě</t>
  </si>
  <si>
    <t>Římskokatolická farnost - dotace na generální opravu varhan</t>
  </si>
  <si>
    <t>Krizové řízení-sanace havárií v ŽP,odstranění kadáveru</t>
  </si>
  <si>
    <t>Znalecké posudky,vyměření,map.podklady(OSM)</t>
  </si>
  <si>
    <r>
      <t xml:space="preserve">saldo rozpočtu </t>
    </r>
    <r>
      <rPr>
        <b/>
        <sz val="9"/>
        <rFont val="Arial CE"/>
        <family val="0"/>
      </rPr>
      <t>(po zapojení fin. prostředků minulých let )</t>
    </r>
  </si>
  <si>
    <t>Schváleno usnesením rady  města číslo        /08 ze dne 19.02.2008</t>
  </si>
  <si>
    <t>Schváleno usnesením rady  města číslo    /08 ze dne  19.02.2008</t>
  </si>
  <si>
    <t>Schváleno usnesením číslo        /08 Zastupitelstva města Vysokého Mýta dne 19.03.2008</t>
  </si>
  <si>
    <t>volné finanční prostředky k 31.12.2007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</si>
</sst>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/m/yy"/>
    <numFmt numFmtId="166" formatCode="mmmm\ 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_ ;[Red]\-#,##0\ "/>
    <numFmt numFmtId="171" formatCode="mmm/yyyy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#,##0.00\ &quot;Kč&quot;"/>
    <numFmt numFmtId="177" formatCode="0.0%"/>
    <numFmt numFmtId="178" formatCode="_-* #,##0.0\ _K_č_-;\-* #,##0.0\ _K_č_-;_-* &quot;-&quot;\ _K_č_-;_-@_-"/>
    <numFmt numFmtId="179" formatCode="_-* #,##0\ _K_č_-;\-* #,##0\ _K_č_-;_-* &quot;-&quot;?\ _K_č_-;_-@_-"/>
    <numFmt numFmtId="180" formatCode="_-* #,##0.0\ _K_č_-;\-* #,##0.0\ _K_č_-;_-* &quot;-&quot;?\ _K_č_-;_-@_-"/>
    <numFmt numFmtId="181" formatCode="#,##0.0"/>
    <numFmt numFmtId="182" formatCode="_-* #,##0\ _K_č_-;\-* #,##0\ _K_č_-;_-* &quot;0&quot;\ _K_č_-;_-@_-"/>
    <numFmt numFmtId="183" formatCode="#,##0.0_ ;\-#,##0.0\ "/>
    <numFmt numFmtId="184" formatCode="#,##0_ ;\-#,##0\ "/>
    <numFmt numFmtId="185" formatCode="_-* #,##0.0\ &quot;Kč&quot;_-;\-* #,##0.0\ &quot;Kč&quot;_-;_-* &quot;-&quot;?\ &quot;Kč&quot;_-;_-@_-"/>
    <numFmt numFmtId="186" formatCode="0.0,%"/>
    <numFmt numFmtId="187" formatCode="#,##0.00_ ;\-#,##0.00\ "/>
    <numFmt numFmtId="188" formatCode="_-* #,##0.00\ _K_č_-;\-* #,##0.00\ _K_č_-;_-* &quot;-&quot;\ _K_č_-;_-@_-"/>
    <numFmt numFmtId="189" formatCode="_-* #,##0.00\ _K_č_-;\-* #,##0.00\ _K_č_-;_-* &quot;-&quot;?\ _K_č_-;_-@_-"/>
    <numFmt numFmtId="190" formatCode="_-* #,##0.0\ _K_č_-;\-* #,##0.0\ _K_č_-;_-* &quot;-&quot;??\ _K_č_-;_-@_-"/>
    <numFmt numFmtId="191" formatCode="_-* #,##0.000\ _K_č_-;\-* #,##0.000\ _K_č_-;_-* &quot;-&quot;\ _K_č_-;_-@_-"/>
    <numFmt numFmtId="192" formatCode="0_ ;\-0\ "/>
    <numFmt numFmtId="193" formatCode="[$-405]d\.\ mmmm\ yyyy"/>
    <numFmt numFmtId="194" formatCode="#,##0.000"/>
    <numFmt numFmtId="195" formatCode="#,##0.0\ &quot;Kč&quot;"/>
    <numFmt numFmtId="196" formatCode="0.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0.0000000%"/>
  </numFmts>
  <fonts count="49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20"/>
      <name val="Arial CE"/>
      <family val="2"/>
    </font>
    <font>
      <sz val="12"/>
      <name val="Times New Roman CE"/>
      <family val="1"/>
    </font>
    <font>
      <sz val="8"/>
      <name val="Arial CE"/>
      <family val="2"/>
    </font>
    <font>
      <b/>
      <sz val="14"/>
      <name val="Times New Roman CE"/>
      <family val="0"/>
    </font>
    <font>
      <b/>
      <sz val="16"/>
      <name val="Times New Roman CE"/>
      <family val="0"/>
    </font>
    <font>
      <b/>
      <sz val="20"/>
      <name val="Times New Roman CE"/>
      <family val="0"/>
    </font>
    <font>
      <b/>
      <i/>
      <sz val="12"/>
      <name val="Times New Roman CE"/>
      <family val="0"/>
    </font>
    <font>
      <sz val="13"/>
      <name val="Times New Roman CE"/>
      <family val="1"/>
    </font>
    <font>
      <b/>
      <sz val="20"/>
      <name val="Arial CE"/>
      <family val="0"/>
    </font>
    <font>
      <i/>
      <sz val="12"/>
      <name val="Times New Roman CE"/>
      <family val="1"/>
    </font>
    <font>
      <b/>
      <i/>
      <sz val="20"/>
      <name val="Times New Roman CE"/>
      <family val="1"/>
    </font>
    <font>
      <i/>
      <sz val="13"/>
      <name val="Times New Roman CE"/>
      <family val="1"/>
    </font>
    <font>
      <i/>
      <sz val="11"/>
      <name val="Times New Roman CE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b/>
      <sz val="7"/>
      <name val="Arial CE"/>
      <family val="0"/>
    </font>
    <font>
      <sz val="10"/>
      <name val="Arial"/>
      <family val="2"/>
    </font>
    <font>
      <b/>
      <sz val="26"/>
      <name val="Arial"/>
      <family val="2"/>
    </font>
    <font>
      <sz val="11.75"/>
      <name val="Arial"/>
      <family val="0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2"/>
      <color indexed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sz val="6"/>
      <name val="Times New Roman CE"/>
      <family val="0"/>
    </font>
    <font>
      <sz val="9"/>
      <color indexed="10"/>
      <name val="Times New Roman CE"/>
      <family val="0"/>
    </font>
    <font>
      <b/>
      <sz val="8"/>
      <name val="Arial CE"/>
      <family val="0"/>
    </font>
    <font>
      <b/>
      <sz val="6"/>
      <name val="Arial CE"/>
      <family val="0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b/>
      <i/>
      <sz val="12"/>
      <name val="Arial CE"/>
      <family val="2"/>
    </font>
    <font>
      <sz val="12"/>
      <color indexed="10"/>
      <name val="Times New Roman CE"/>
      <family val="1"/>
    </font>
    <font>
      <b/>
      <u val="double"/>
      <sz val="12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20" applyNumberFormat="1" applyFont="1" applyFill="1" applyBorder="1">
      <alignment/>
      <protection/>
    </xf>
    <xf numFmtId="49" fontId="13" fillId="0" borderId="0" xfId="20" applyNumberFormat="1" applyFont="1" applyFill="1" applyBorder="1" applyAlignment="1">
      <alignment horizontal="left" vertical="center"/>
      <protection/>
    </xf>
    <xf numFmtId="181" fontId="14" fillId="0" borderId="0" xfId="20" applyNumberFormat="1" applyFont="1" applyFill="1" applyBorder="1" applyAlignment="1">
      <alignment horizontal="center"/>
      <protection/>
    </xf>
    <xf numFmtId="181" fontId="8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181" fontId="21" fillId="0" borderId="0" xfId="0" applyNumberFormat="1" applyFont="1" applyAlignment="1">
      <alignment/>
    </xf>
    <xf numFmtId="181" fontId="22" fillId="0" borderId="0" xfId="0" applyNumberFormat="1" applyFont="1" applyFill="1" applyAlignment="1">
      <alignment/>
    </xf>
    <xf numFmtId="0" fontId="2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1" fontId="2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1" fontId="0" fillId="0" borderId="0" xfId="0" applyNumberFormat="1" applyFill="1" applyBorder="1" applyAlignment="1">
      <alignment/>
    </xf>
    <xf numFmtId="0" fontId="8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20" applyNumberFormat="1" applyFont="1" applyFill="1" applyBorder="1">
      <alignment/>
      <protection/>
    </xf>
    <xf numFmtId="0" fontId="11" fillId="0" borderId="0" xfId="20" applyNumberFormat="1" applyFont="1" applyFill="1" applyBorder="1">
      <alignment/>
      <protection/>
    </xf>
    <xf numFmtId="181" fontId="11" fillId="0" borderId="0" xfId="20" applyNumberFormat="1" applyFont="1" applyFill="1" applyBorder="1" applyAlignment="1">
      <alignment horizontal="right"/>
      <protection/>
    </xf>
    <xf numFmtId="49" fontId="13" fillId="0" borderId="1" xfId="20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16" fillId="0" borderId="2" xfId="20" applyNumberFormat="1" applyFont="1" applyFill="1" applyBorder="1">
      <alignment/>
      <protection/>
    </xf>
    <xf numFmtId="181" fontId="6" fillId="0" borderId="0" xfId="20" applyNumberFormat="1" applyFont="1" applyFill="1" applyBorder="1" applyAlignment="1">
      <alignment horizontal="right" vertical="center"/>
      <protection/>
    </xf>
    <xf numFmtId="181" fontId="6" fillId="0" borderId="0" xfId="20" applyNumberFormat="1" applyFont="1" applyFill="1" applyBorder="1" applyAlignment="1">
      <alignment horizontal="right"/>
      <protection/>
    </xf>
    <xf numFmtId="181" fontId="6" fillId="0" borderId="3" xfId="20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181" fontId="8" fillId="0" borderId="4" xfId="0" applyNumberFormat="1" applyFont="1" applyFill="1" applyBorder="1" applyAlignment="1">
      <alignment horizontal="left"/>
    </xf>
    <xf numFmtId="181" fontId="8" fillId="0" borderId="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81" fontId="8" fillId="0" borderId="5" xfId="0" applyNumberFormat="1" applyFont="1" applyFill="1" applyBorder="1" applyAlignment="1">
      <alignment horizontal="left"/>
    </xf>
    <xf numFmtId="181" fontId="8" fillId="0" borderId="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81" fontId="8" fillId="0" borderId="6" xfId="0" applyNumberFormat="1" applyFont="1" applyFill="1" applyBorder="1" applyAlignment="1">
      <alignment horizontal="left"/>
    </xf>
    <xf numFmtId="181" fontId="8" fillId="0" borderId="6" xfId="0" applyNumberFormat="1" applyFont="1" applyFill="1" applyBorder="1" applyAlignment="1">
      <alignment horizontal="right"/>
    </xf>
    <xf numFmtId="181" fontId="8" fillId="0" borderId="4" xfId="0" applyNumberFormat="1" applyFont="1" applyFill="1" applyBorder="1" applyAlignment="1">
      <alignment horizontal="center"/>
    </xf>
    <xf numFmtId="181" fontId="8" fillId="0" borderId="4" xfId="0" applyNumberFormat="1" applyFont="1" applyFill="1" applyBorder="1" applyAlignment="1">
      <alignment horizontal="right"/>
    </xf>
    <xf numFmtId="181" fontId="8" fillId="0" borderId="5" xfId="0" applyNumberFormat="1" applyFont="1" applyFill="1" applyBorder="1" applyAlignment="1">
      <alignment horizontal="center"/>
    </xf>
    <xf numFmtId="181" fontId="8" fillId="0" borderId="5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center"/>
    </xf>
    <xf numFmtId="181" fontId="8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181" fontId="8" fillId="0" borderId="3" xfId="0" applyNumberFormat="1" applyFont="1" applyFill="1" applyBorder="1" applyAlignment="1">
      <alignment horizontal="left"/>
    </xf>
    <xf numFmtId="181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right"/>
    </xf>
    <xf numFmtId="0" fontId="0" fillId="0" borderId="5" xfId="0" applyFill="1" applyBorder="1" applyAlignment="1">
      <alignment/>
    </xf>
    <xf numFmtId="181" fontId="7" fillId="0" borderId="4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left"/>
    </xf>
    <xf numFmtId="181" fontId="7" fillId="0" borderId="4" xfId="0" applyNumberFormat="1" applyFont="1" applyFill="1" applyBorder="1" applyAlignment="1">
      <alignment horizontal="right"/>
    </xf>
    <xf numFmtId="181" fontId="7" fillId="0" borderId="7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left"/>
    </xf>
    <xf numFmtId="181" fontId="7" fillId="0" borderId="7" xfId="0" applyNumberFormat="1" applyFont="1" applyFill="1" applyBorder="1" applyAlignment="1">
      <alignment horizontal="right"/>
    </xf>
    <xf numFmtId="181" fontId="7" fillId="0" borderId="8" xfId="0" applyNumberFormat="1" applyFont="1" applyFill="1" applyBorder="1" applyAlignment="1">
      <alignment horizontal="left"/>
    </xf>
    <xf numFmtId="181" fontId="7" fillId="0" borderId="8" xfId="0" applyNumberFormat="1" applyFont="1" applyFill="1" applyBorder="1" applyAlignment="1">
      <alignment horizontal="right"/>
    </xf>
    <xf numFmtId="181" fontId="7" fillId="0" borderId="5" xfId="0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64" fontId="12" fillId="0" borderId="5" xfId="0" applyNumberFormat="1" applyFont="1" applyFill="1" applyBorder="1" applyAlignment="1">
      <alignment horizontal="left"/>
    </xf>
    <xf numFmtId="181" fontId="7" fillId="0" borderId="5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left"/>
    </xf>
    <xf numFmtId="181" fontId="8" fillId="0" borderId="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left"/>
    </xf>
    <xf numFmtId="181" fontId="8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left"/>
    </xf>
    <xf numFmtId="181" fontId="8" fillId="0" borderId="7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4" fillId="0" borderId="0" xfId="20" applyNumberFormat="1" applyFont="1" applyFill="1" applyBorder="1">
      <alignment/>
      <protection/>
    </xf>
    <xf numFmtId="181" fontId="24" fillId="0" borderId="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24" fillId="0" borderId="7" xfId="20" applyNumberFormat="1" applyFont="1" applyFill="1" applyBorder="1">
      <alignment/>
      <protection/>
    </xf>
    <xf numFmtId="181" fontId="24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left"/>
    </xf>
    <xf numFmtId="0" fontId="28" fillId="0" borderId="7" xfId="20" applyNumberFormat="1" applyFont="1" applyFill="1" applyBorder="1">
      <alignment/>
      <protection/>
    </xf>
    <xf numFmtId="0" fontId="24" fillId="0" borderId="3" xfId="20" applyNumberFormat="1" applyFont="1" applyFill="1" applyBorder="1">
      <alignment/>
      <protection/>
    </xf>
    <xf numFmtId="164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left"/>
    </xf>
    <xf numFmtId="181" fontId="24" fillId="0" borderId="3" xfId="0" applyNumberFormat="1" applyFont="1" applyFill="1" applyBorder="1" applyAlignment="1">
      <alignment horizontal="right"/>
    </xf>
    <xf numFmtId="0" fontId="24" fillId="0" borderId="5" xfId="20" applyNumberFormat="1" applyFont="1" applyFill="1" applyBorder="1">
      <alignment/>
      <protection/>
    </xf>
    <xf numFmtId="0" fontId="25" fillId="0" borderId="5" xfId="20" applyNumberFormat="1" applyFont="1" applyFill="1" applyBorder="1">
      <alignment/>
      <protection/>
    </xf>
    <xf numFmtId="0" fontId="25" fillId="0" borderId="5" xfId="0" applyFont="1" applyFill="1" applyBorder="1" applyAlignment="1">
      <alignment/>
    </xf>
    <xf numFmtId="181" fontId="25" fillId="0" borderId="5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/>
    </xf>
    <xf numFmtId="181" fontId="0" fillId="0" borderId="0" xfId="0" applyNumberFormat="1" applyFill="1" applyAlignment="1">
      <alignment/>
    </xf>
    <xf numFmtId="181" fontId="8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181" fontId="7" fillId="0" borderId="5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4" fillId="0" borderId="4" xfId="20" applyNumberFormat="1" applyFont="1" applyFill="1" applyBorder="1">
      <alignment/>
      <protection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81" fontId="1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181" fontId="19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1" fontId="1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Fill="1" applyAlignment="1">
      <alignment/>
    </xf>
    <xf numFmtId="181" fontId="16" fillId="0" borderId="9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" fontId="8" fillId="0" borderId="5" xfId="0" applyNumberFormat="1" applyFont="1" applyFill="1" applyBorder="1" applyAlignment="1">
      <alignment horizontal="right"/>
    </xf>
    <xf numFmtId="181" fontId="8" fillId="0" borderId="7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33" fillId="0" borderId="0" xfId="0" applyNumberFormat="1" applyFont="1" applyFill="1" applyAlignment="1">
      <alignment/>
    </xf>
    <xf numFmtId="0" fontId="25" fillId="0" borderId="0" xfId="20" applyNumberFormat="1" applyFont="1" applyFill="1" applyBorder="1">
      <alignment/>
      <protection/>
    </xf>
    <xf numFmtId="0" fontId="25" fillId="0" borderId="0" xfId="0" applyFont="1" applyFill="1" applyBorder="1" applyAlignment="1">
      <alignment/>
    </xf>
    <xf numFmtId="181" fontId="25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49" fontId="34" fillId="0" borderId="11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49" fontId="5" fillId="0" borderId="0" xfId="20" applyNumberFormat="1" applyFont="1" applyFill="1" applyBorder="1">
      <alignment/>
      <protection/>
    </xf>
    <xf numFmtId="0" fontId="5" fillId="0" borderId="0" xfId="20" applyNumberFormat="1" applyFont="1" applyFill="1" applyBorder="1">
      <alignment/>
      <protection/>
    </xf>
    <xf numFmtId="0" fontId="35" fillId="0" borderId="0" xfId="0" applyFont="1" applyFill="1" applyAlignment="1">
      <alignment/>
    </xf>
    <xf numFmtId="0" fontId="5" fillId="0" borderId="0" xfId="20" applyNumberFormat="1" applyFont="1" applyFill="1" applyBorder="1" applyAlignment="1">
      <alignment horizontal="left"/>
      <protection/>
    </xf>
    <xf numFmtId="0" fontId="36" fillId="0" borderId="0" xfId="0" applyFont="1" applyFill="1" applyAlignment="1">
      <alignment/>
    </xf>
    <xf numFmtId="0" fontId="6" fillId="0" borderId="2" xfId="20" applyNumberFormat="1" applyFont="1" applyFill="1" applyBorder="1">
      <alignment/>
      <protection/>
    </xf>
    <xf numFmtId="181" fontId="6" fillId="0" borderId="2" xfId="20" applyNumberFormat="1" applyFont="1" applyFill="1" applyBorder="1" applyAlignment="1">
      <alignment horizontal="right"/>
      <protection/>
    </xf>
    <xf numFmtId="0" fontId="36" fillId="0" borderId="0" xfId="0" applyFont="1" applyFill="1" applyAlignment="1">
      <alignment horizontal="right"/>
    </xf>
    <xf numFmtId="181" fontId="35" fillId="0" borderId="0" xfId="0" applyNumberFormat="1" applyFont="1" applyFill="1" applyAlignment="1">
      <alignment/>
    </xf>
    <xf numFmtId="181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6" fillId="0" borderId="0" xfId="20" applyNumberFormat="1" applyFont="1" applyFill="1" applyBorder="1">
      <alignment/>
      <protection/>
    </xf>
    <xf numFmtId="0" fontId="16" fillId="0" borderId="0" xfId="20" applyNumberFormat="1" applyFont="1" applyFill="1" applyBorder="1" applyAlignment="1">
      <alignment horizontal="left"/>
      <protection/>
    </xf>
    <xf numFmtId="0" fontId="38" fillId="0" borderId="0" xfId="0" applyFont="1" applyFill="1" applyBorder="1" applyAlignment="1">
      <alignment/>
    </xf>
    <xf numFmtId="181" fontId="11" fillId="0" borderId="0" xfId="0" applyNumberFormat="1" applyFont="1" applyFill="1" applyAlignment="1">
      <alignment horizontal="right"/>
    </xf>
    <xf numFmtId="49" fontId="11" fillId="0" borderId="0" xfId="20" applyNumberFormat="1" applyFont="1" applyFill="1" applyBorder="1">
      <alignment/>
      <protection/>
    </xf>
    <xf numFmtId="0" fontId="6" fillId="0" borderId="12" xfId="20" applyNumberFormat="1" applyFont="1" applyFill="1" applyBorder="1">
      <alignment/>
      <protection/>
    </xf>
    <xf numFmtId="181" fontId="11" fillId="0" borderId="0" xfId="20" applyNumberFormat="1" applyFont="1" applyFill="1" applyBorder="1">
      <alignment/>
      <protection/>
    </xf>
    <xf numFmtId="0" fontId="6" fillId="0" borderId="3" xfId="20" applyNumberFormat="1" applyFont="1" applyFill="1" applyBorder="1">
      <alignment/>
      <protection/>
    </xf>
    <xf numFmtId="164" fontId="35" fillId="0" borderId="0" xfId="0" applyNumberFormat="1" applyFont="1" applyFill="1" applyAlignment="1">
      <alignment horizontal="left"/>
    </xf>
    <xf numFmtId="4" fontId="35" fillId="0" borderId="0" xfId="0" applyNumberFormat="1" applyFont="1" applyFill="1" applyAlignment="1">
      <alignment/>
    </xf>
    <xf numFmtId="4" fontId="35" fillId="0" borderId="0" xfId="0" applyNumberFormat="1" applyFont="1" applyFill="1" applyAlignment="1">
      <alignment horizontal="left"/>
    </xf>
    <xf numFmtId="49" fontId="34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vertical="center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35" fillId="0" borderId="0" xfId="20" applyNumberFormat="1" applyFont="1" applyFill="1" applyBorder="1" applyAlignment="1">
      <alignment horizontal="center"/>
      <protection/>
    </xf>
    <xf numFmtId="0" fontId="11" fillId="0" borderId="14" xfId="20" applyNumberFormat="1" applyFont="1" applyFill="1" applyBorder="1">
      <alignment/>
      <protection/>
    </xf>
    <xf numFmtId="181" fontId="11" fillId="0" borderId="14" xfId="20" applyNumberFormat="1" applyFont="1" applyFill="1" applyBorder="1" applyAlignment="1">
      <alignment horizontal="right"/>
      <protection/>
    </xf>
    <xf numFmtId="181" fontId="11" fillId="0" borderId="0" xfId="20" applyNumberFormat="1" applyFont="1" applyFill="1" applyBorder="1" applyAlignment="1">
      <alignment horizontal="left"/>
      <protection/>
    </xf>
    <xf numFmtId="181" fontId="31" fillId="0" borderId="0" xfId="0" applyNumberFormat="1" applyFont="1" applyFill="1" applyAlignment="1">
      <alignment/>
    </xf>
    <xf numFmtId="0" fontId="11" fillId="0" borderId="0" xfId="20" applyNumberFormat="1" applyFont="1" applyFill="1" applyBorder="1" applyAlignment="1">
      <alignment horizontal="left"/>
      <protection/>
    </xf>
    <xf numFmtId="180" fontId="35" fillId="0" borderId="0" xfId="0" applyNumberFormat="1" applyFont="1" applyFill="1" applyAlignment="1">
      <alignment/>
    </xf>
    <xf numFmtId="178" fontId="5" fillId="0" borderId="0" xfId="20" applyNumberFormat="1" applyFont="1" applyFill="1" applyBorder="1" applyAlignment="1">
      <alignment horizontal="center"/>
      <protection/>
    </xf>
    <xf numFmtId="180" fontId="5" fillId="0" borderId="0" xfId="20" applyNumberFormat="1" applyFont="1" applyFill="1" applyBorder="1" applyAlignment="1">
      <alignment horizontal="left"/>
      <protection/>
    </xf>
    <xf numFmtId="0" fontId="37" fillId="0" borderId="0" xfId="0" applyFont="1" applyFill="1" applyAlignment="1">
      <alignment/>
    </xf>
    <xf numFmtId="0" fontId="11" fillId="0" borderId="14" xfId="20" applyNumberFormat="1" applyFont="1" applyFill="1" applyBorder="1" applyAlignment="1">
      <alignment horizontal="left"/>
      <protection/>
    </xf>
    <xf numFmtId="49" fontId="35" fillId="0" borderId="0" xfId="0" applyNumberFormat="1" applyFont="1" applyFill="1" applyAlignment="1">
      <alignment horizontal="right"/>
    </xf>
    <xf numFmtId="49" fontId="35" fillId="0" borderId="0" xfId="0" applyNumberFormat="1" applyFont="1" applyFill="1" applyAlignment="1">
      <alignment/>
    </xf>
    <xf numFmtId="14" fontId="35" fillId="0" borderId="0" xfId="0" applyNumberFormat="1" applyFont="1" applyFill="1" applyAlignment="1">
      <alignment/>
    </xf>
    <xf numFmtId="181" fontId="6" fillId="0" borderId="6" xfId="20" applyNumberFormat="1" applyFont="1" applyFill="1" applyBorder="1" applyAlignment="1">
      <alignment horizontal="right"/>
      <protection/>
    </xf>
    <xf numFmtId="181" fontId="6" fillId="0" borderId="9" xfId="20" applyNumberFormat="1" applyFont="1" applyFill="1" applyBorder="1" applyAlignment="1">
      <alignment horizontal="right"/>
      <protection/>
    </xf>
    <xf numFmtId="164" fontId="3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181" fontId="7" fillId="0" borderId="3" xfId="0" applyNumberFormat="1" applyFont="1" applyFill="1" applyBorder="1" applyAlignment="1">
      <alignment horizontal="right"/>
    </xf>
    <xf numFmtId="181" fontId="38" fillId="0" borderId="0" xfId="0" applyNumberFormat="1" applyFont="1" applyFill="1" applyBorder="1" applyAlignment="1">
      <alignment/>
    </xf>
    <xf numFmtId="181" fontId="24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9" fillId="0" borderId="0" xfId="0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top"/>
    </xf>
    <xf numFmtId="49" fontId="34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49" fontId="34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1" fillId="0" borderId="0" xfId="20" applyNumberFormat="1" applyFont="1" applyFill="1" applyBorder="1" applyAlignment="1">
      <alignment horizontal="left"/>
      <protection/>
    </xf>
    <xf numFmtId="181" fontId="32" fillId="0" borderId="0" xfId="20" applyNumberFormat="1" applyFont="1" applyFill="1" applyBorder="1" applyAlignment="1">
      <alignment horizontal="right"/>
      <protection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81" fontId="11" fillId="0" borderId="2" xfId="20" applyNumberFormat="1" applyFont="1" applyFill="1" applyBorder="1" applyAlignment="1">
      <alignment horizontal="left"/>
      <protection/>
    </xf>
    <xf numFmtId="0" fontId="11" fillId="0" borderId="0" xfId="20" applyNumberFormat="1" applyFont="1" applyFill="1" applyBorder="1" applyAlignment="1">
      <alignment vertical="center"/>
      <protection/>
    </xf>
    <xf numFmtId="0" fontId="11" fillId="0" borderId="0" xfId="20" applyNumberFormat="1" applyFont="1" applyFill="1" applyBorder="1" applyAlignment="1" quotePrefix="1">
      <alignment vertical="center"/>
      <protection/>
    </xf>
    <xf numFmtId="181" fontId="13" fillId="0" borderId="0" xfId="0" applyNumberFormat="1" applyFont="1" applyFill="1" applyAlignment="1">
      <alignment/>
    </xf>
    <xf numFmtId="0" fontId="6" fillId="0" borderId="5" xfId="20" applyNumberFormat="1" applyFont="1" applyFill="1" applyBorder="1">
      <alignment/>
      <protection/>
    </xf>
    <xf numFmtId="181" fontId="6" fillId="0" borderId="12" xfId="20" applyNumberFormat="1" applyFont="1" applyFill="1" applyBorder="1" applyAlignment="1">
      <alignment horizontal="right"/>
      <protection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20" applyNumberFormat="1" applyFont="1" applyFill="1" applyBorder="1" applyAlignment="1">
      <alignment horizontal="center"/>
      <protection/>
    </xf>
    <xf numFmtId="49" fontId="16" fillId="0" borderId="0" xfId="20" applyNumberFormat="1" applyFont="1" applyFill="1" applyBorder="1">
      <alignment/>
      <protection/>
    </xf>
    <xf numFmtId="0" fontId="16" fillId="0" borderId="12" xfId="20" applyNumberFormat="1" applyFont="1" applyFill="1" applyBorder="1">
      <alignment/>
      <protection/>
    </xf>
    <xf numFmtId="0" fontId="6" fillId="0" borderId="1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0" fontId="11" fillId="0" borderId="18" xfId="0" applyFont="1" applyBorder="1" applyAlignment="1">
      <alignment/>
    </xf>
    <xf numFmtId="4" fontId="11" fillId="0" borderId="18" xfId="0" applyNumberFormat="1" applyFont="1" applyBorder="1" applyAlignment="1">
      <alignment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" fontId="46" fillId="0" borderId="0" xfId="0" applyNumberFormat="1" applyFont="1" applyAlignment="1">
      <alignment/>
    </xf>
    <xf numFmtId="4" fontId="11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4" fontId="6" fillId="0" borderId="18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47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45" fillId="0" borderId="0" xfId="0" applyFont="1" applyAlignment="1">
      <alignment horizontal="center"/>
    </xf>
    <xf numFmtId="0" fontId="16" fillId="0" borderId="18" xfId="0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181" fontId="46" fillId="0" borderId="0" xfId="20" applyNumberFormat="1" applyFont="1" applyFill="1" applyBorder="1" applyAlignment="1">
      <alignment horizontal="right"/>
      <protection/>
    </xf>
    <xf numFmtId="4" fontId="0" fillId="0" borderId="0" xfId="0" applyNumberFormat="1" applyFont="1" applyFill="1" applyBorder="1" applyAlignment="1">
      <alignment/>
    </xf>
    <xf numFmtId="4" fontId="48" fillId="0" borderId="0" xfId="0" applyNumberFormat="1" applyFont="1" applyFill="1" applyAlignment="1">
      <alignment/>
    </xf>
    <xf numFmtId="181" fontId="11" fillId="0" borderId="0" xfId="20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 horizontal="center"/>
    </xf>
    <xf numFmtId="49" fontId="41" fillId="0" borderId="6" xfId="0" applyNumberFormat="1" applyFont="1" applyFill="1" applyBorder="1" applyAlignment="1">
      <alignment horizontal="center"/>
    </xf>
    <xf numFmtId="181" fontId="27" fillId="0" borderId="6" xfId="0" applyNumberFormat="1" applyFont="1" applyFill="1" applyBorder="1" applyAlignment="1">
      <alignment horizontal="center"/>
    </xf>
    <xf numFmtId="181" fontId="8" fillId="0" borderId="6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181" fontId="7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left"/>
    </xf>
    <xf numFmtId="181" fontId="1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bor hospodaření 2002 - záloh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/>
              <a:t>PŘÍJMY 2008</a:t>
            </a:r>
          </a:p>
        </c:rich>
      </c:tx>
      <c:layout>
        <c:manualLayout>
          <c:xMode val="factor"/>
          <c:yMode val="factor"/>
          <c:x val="-0.00575"/>
          <c:y val="0.081"/>
        </c:manualLayout>
      </c:layout>
      <c:spPr>
        <a:noFill/>
        <a:ln>
          <a:noFill/>
        </a:ln>
      </c:spPr>
    </c:title>
    <c:view3D>
      <c:rotX val="3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3425"/>
          <c:y val="0.3015"/>
          <c:w val="0.68275"/>
          <c:h val="0.691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Daňové příjmy (+)
42,30%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Daňové příjmy (+)</c:v>
              </c:pt>
              <c:pt idx="1">
                <c:v>Nedaňové příjmy (+)</c:v>
              </c:pt>
              <c:pt idx="2">
                <c:v>Kapitálové příjmy (+)</c:v>
              </c:pt>
              <c:pt idx="3">
                <c:v>Přijaté dotace (+)</c:v>
              </c:pt>
              <c:pt idx="4">
                <c:v>Financování (+)</c:v>
              </c:pt>
            </c:strLit>
          </c:cat>
          <c:val>
            <c:numRef>
              <c:f>(sumář!$E$37:$E$40,sumář!$E$44)</c:f>
              <c:numCache>
                <c:ptCount val="5"/>
                <c:pt idx="0">
                  <c:v>140570</c:v>
                </c:pt>
                <c:pt idx="1">
                  <c:v>19380</c:v>
                </c:pt>
                <c:pt idx="2">
                  <c:v>10995</c:v>
                </c:pt>
                <c:pt idx="3">
                  <c:v>132428.8</c:v>
                </c:pt>
                <c:pt idx="4">
                  <c:v>29187.2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2325"/>
          <c:y val="0.039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/>
              <a:t>VÝDAJE 2008</a:t>
            </a:r>
          </a:p>
        </c:rich>
      </c:tx>
      <c:layout>
        <c:manualLayout>
          <c:xMode val="factor"/>
          <c:yMode val="factor"/>
          <c:x val="0"/>
          <c:y val="0.057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15"/>
          <c:y val="0.22275"/>
          <c:w val="0.68225"/>
          <c:h val="0.691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Kapitálové výdaje (-)
31,08%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Běžné výdaje (-)</c:v>
              </c:pt>
              <c:pt idx="1">
                <c:v>Kapitálové výdaje (-)</c:v>
              </c:pt>
              <c:pt idx="2">
                <c:v>Financování (-)</c:v>
              </c:pt>
            </c:strLit>
          </c:cat>
          <c:val>
            <c:numRef>
              <c:f>sumář!$E$41:$E$43</c:f>
              <c:numCache>
                <c:ptCount val="3"/>
                <c:pt idx="0">
                  <c:v>221853.9</c:v>
                </c:pt>
                <c:pt idx="1">
                  <c:v>103297.09999999999</c:v>
                </c:pt>
                <c:pt idx="2">
                  <c:v>7410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140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26</xdr:row>
      <xdr:rowOff>38100</xdr:rowOff>
    </xdr:from>
    <xdr:to>
      <xdr:col>2</xdr:col>
      <xdr:colOff>1304925</xdr:colOff>
      <xdr:row>29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266825" y="5562600"/>
          <a:ext cx="4105275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imes New Roman"/>
              <a:cs typeface="Times New Roman"/>
            </a:rPr>
            <a:t>Město Vysoké Mýto</a:t>
          </a:r>
        </a:p>
      </xdr:txBody>
    </xdr:sp>
    <xdr:clientData/>
  </xdr:twoCellAnchor>
  <xdr:twoCellAnchor>
    <xdr:from>
      <xdr:col>0</xdr:col>
      <xdr:colOff>685800</xdr:colOff>
      <xdr:row>27</xdr:row>
      <xdr:rowOff>104775</xdr:rowOff>
    </xdr:from>
    <xdr:to>
      <xdr:col>0</xdr:col>
      <xdr:colOff>685800</xdr:colOff>
      <xdr:row>27</xdr:row>
      <xdr:rowOff>171450</xdr:rowOff>
    </xdr:to>
    <xdr:sp>
      <xdr:nvSpPr>
        <xdr:cNvPr id="2" name="AutoShape 2"/>
        <xdr:cNvSpPr>
          <a:spLocks/>
        </xdr:cNvSpPr>
      </xdr:nvSpPr>
      <xdr:spPr>
        <a:xfrm flipV="1">
          <a:off x="685800" y="5838825"/>
          <a:ext cx="0" cy="66675"/>
        </a:xfrm>
        <a:prstGeom prst="rect"/>
        <a:noFill/>
      </xdr:spPr>
      <xdr:txBody>
        <a:bodyPr fromWordArt="1" wrap="none">
          <a:prstTxWarp prst="textDeflate">
            <a:avLst>
              <a:gd name="adj" fmla="val 1532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56796" dir="3806096" algn="ctr">
                  <a:srgbClr val="808080">
                    <a:alpha val="100000"/>
                  </a:srgbClr>
                </a:outerShdw>
              </a:effectLst>
              <a:latin typeface="Impact"/>
              <a:cs typeface="Impact"/>
            </a:rPr>
            <a:t>
</a:t>
          </a:r>
        </a:p>
      </xdr:txBody>
    </xdr:sp>
    <xdr:clientData/>
  </xdr:twoCellAnchor>
  <xdr:twoCellAnchor>
    <xdr:from>
      <xdr:col>1</xdr:col>
      <xdr:colOff>742950</xdr:colOff>
      <xdr:row>31</xdr:row>
      <xdr:rowOff>85725</xdr:rowOff>
    </xdr:from>
    <xdr:to>
      <xdr:col>2</xdr:col>
      <xdr:colOff>1133475</xdr:colOff>
      <xdr:row>34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428750" y="6657975"/>
          <a:ext cx="377190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b="1" kern="10" spc="0">
              <a:ln w="9525" cmpd="sng">
                <a:noFill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imes New Roman"/>
              <a:cs typeface="Times New Roman"/>
            </a:rPr>
            <a:t>Rozpočet 2008
</a:t>
          </a:r>
        </a:p>
      </xdr:txBody>
    </xdr:sp>
    <xdr:clientData/>
  </xdr:twoCellAnchor>
  <xdr:twoCellAnchor editAs="oneCell">
    <xdr:from>
      <xdr:col>1</xdr:col>
      <xdr:colOff>619125</xdr:colOff>
      <xdr:row>2</xdr:row>
      <xdr:rowOff>200025</xdr:rowOff>
    </xdr:from>
    <xdr:to>
      <xdr:col>2</xdr:col>
      <xdr:colOff>1409700</xdr:colOff>
      <xdr:row>22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19125"/>
          <a:ext cx="41719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53075" y="485775"/>
          <a:ext cx="0" cy="0"/>
        </a:xfrm>
        <a:prstGeom prst="borderCallout2">
          <a:avLst>
            <a:gd name="adj1" fmla="val -165625"/>
            <a:gd name="adj2" fmla="val 109375"/>
            <a:gd name="adj3" fmla="val -117708"/>
            <a:gd name="adj4" fmla="val -12500"/>
            <a:gd name="adj5" fmla="val -12500"/>
            <a:gd name="adj6" fmla="val -165625"/>
            <a:gd name="adj7" fmla="val 1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Fuksa souhlasí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53075" y="485775"/>
          <a:ext cx="0" cy="0"/>
        </a:xfrm>
        <a:prstGeom prst="borderCallout2">
          <a:avLst>
            <a:gd name="adj1" fmla="val -166666"/>
            <a:gd name="adj2" fmla="val -107143"/>
            <a:gd name="adj3" fmla="val -118333"/>
            <a:gd name="adj4" fmla="val 7143"/>
            <a:gd name="adj5" fmla="val -56666"/>
            <a:gd name="adj6" fmla="val 7143"/>
            <a:gd name="adj7" fmla="val -166666"/>
            <a:gd name="adj8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=1 313 679+600 461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orderCallout2">
          <a:avLst>
            <a:gd name="adj1" fmla="val -165625"/>
            <a:gd name="adj2" fmla="val 109375"/>
            <a:gd name="adj3" fmla="val -117708"/>
            <a:gd name="adj4" fmla="val -12500"/>
            <a:gd name="adj5" fmla="val -12500"/>
            <a:gd name="adj6" fmla="val -165625"/>
            <a:gd name="adj7" fmla="val 1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Fuksa souhlasí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orderCallout2">
          <a:avLst>
            <a:gd name="adj1" fmla="val -166666"/>
            <a:gd name="adj2" fmla="val -107143"/>
            <a:gd name="adj3" fmla="val -118333"/>
            <a:gd name="adj4" fmla="val 7143"/>
            <a:gd name="adj5" fmla="val -56666"/>
            <a:gd name="adj6" fmla="val 7143"/>
            <a:gd name="adj7" fmla="val -166666"/>
            <a:gd name="adj8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=1 313 679+600 461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5">
      <selection activeCell="G18" sqref="G18"/>
    </sheetView>
  </sheetViews>
  <sheetFormatPr defaultColWidth="9.00390625" defaultRowHeight="12.75"/>
  <cols>
    <col min="2" max="2" width="44.375" style="0" customWidth="1"/>
    <col min="3" max="3" width="22.50390625" style="0" customWidth="1"/>
  </cols>
  <sheetData>
    <row r="1" spans="1:5" ht="16.5">
      <c r="A1" s="5"/>
      <c r="B1" s="5"/>
      <c r="C1" s="7"/>
      <c r="D1" s="5"/>
      <c r="E1" s="8"/>
    </row>
    <row r="2" spans="1:5" ht="16.5">
      <c r="A2" s="5"/>
      <c r="B2" s="5"/>
      <c r="C2" s="7"/>
      <c r="D2" s="5"/>
      <c r="E2" s="8"/>
    </row>
    <row r="3" spans="1:5" ht="16.5">
      <c r="A3" s="5"/>
      <c r="B3" s="5"/>
      <c r="C3" s="7"/>
      <c r="D3" s="5"/>
      <c r="E3" s="8"/>
    </row>
    <row r="4" spans="1:5" ht="16.5">
      <c r="A4" s="5"/>
      <c r="B4" s="5"/>
      <c r="C4" s="7"/>
      <c r="D4" s="5"/>
      <c r="E4" s="8"/>
    </row>
    <row r="5" spans="1:5" ht="16.5">
      <c r="A5" s="5"/>
      <c r="B5" s="5"/>
      <c r="C5" s="7"/>
      <c r="D5" s="5"/>
      <c r="E5" s="8"/>
    </row>
    <row r="6" spans="1:5" ht="16.5">
      <c r="A6" s="9"/>
      <c r="B6" s="5"/>
      <c r="C6" s="7"/>
      <c r="D6" s="5"/>
      <c r="E6" s="8"/>
    </row>
    <row r="7" spans="1:5" ht="16.5">
      <c r="A7" s="5"/>
      <c r="B7" s="5"/>
      <c r="C7" s="7"/>
      <c r="D7" s="5"/>
      <c r="E7" s="8"/>
    </row>
    <row r="8" spans="1:5" ht="16.5">
      <c r="A8" s="5"/>
      <c r="B8" s="5"/>
      <c r="C8" s="7"/>
      <c r="D8" s="5"/>
      <c r="E8" s="8"/>
    </row>
    <row r="9" spans="1:5" ht="16.5">
      <c r="A9" s="5"/>
      <c r="B9" s="5"/>
      <c r="C9" s="7"/>
      <c r="D9" s="5"/>
      <c r="E9" s="8"/>
    </row>
    <row r="10" spans="1:5" ht="16.5">
      <c r="A10" s="5"/>
      <c r="B10" s="5"/>
      <c r="C10" s="7"/>
      <c r="D10" s="5"/>
      <c r="E10" s="8"/>
    </row>
    <row r="11" spans="1:5" ht="16.5">
      <c r="A11" s="5"/>
      <c r="B11" s="5"/>
      <c r="C11" s="7"/>
      <c r="D11" s="5"/>
      <c r="E11" s="8"/>
    </row>
    <row r="12" spans="1:5" ht="16.5">
      <c r="A12" s="5"/>
      <c r="B12" s="5"/>
      <c r="C12" s="7"/>
      <c r="D12" s="5"/>
      <c r="E12" s="8"/>
    </row>
    <row r="13" spans="1:5" ht="16.5">
      <c r="A13" s="5"/>
      <c r="B13" s="5"/>
      <c r="C13" s="7"/>
      <c r="D13" s="5"/>
      <c r="E13" s="8"/>
    </row>
    <row r="14" spans="1:5" ht="16.5">
      <c r="A14" s="5"/>
      <c r="B14" s="5"/>
      <c r="C14" s="7"/>
      <c r="D14" s="5"/>
      <c r="E14" s="8"/>
    </row>
    <row r="15" spans="1:5" ht="16.5">
      <c r="A15" s="284"/>
      <c r="B15" s="284"/>
      <c r="C15" s="7"/>
      <c r="D15" s="5"/>
      <c r="E15" s="8"/>
    </row>
    <row r="16" spans="1:5" ht="16.5">
      <c r="A16" s="5"/>
      <c r="B16" s="5"/>
      <c r="C16" s="7"/>
      <c r="D16" s="5"/>
      <c r="E16" s="8"/>
    </row>
    <row r="17" spans="1:5" ht="16.5">
      <c r="A17" s="5"/>
      <c r="B17" s="5"/>
      <c r="C17" s="7"/>
      <c r="D17" s="5"/>
      <c r="E17" s="8"/>
    </row>
    <row r="18" spans="1:5" ht="16.5">
      <c r="A18" s="5"/>
      <c r="B18" s="5"/>
      <c r="C18" s="7"/>
      <c r="D18" s="5"/>
      <c r="E18" s="8"/>
    </row>
    <row r="19" spans="1:5" ht="16.5">
      <c r="A19" s="5"/>
      <c r="B19" s="5"/>
      <c r="C19" s="7"/>
      <c r="D19" s="5"/>
      <c r="E19" s="8"/>
    </row>
    <row r="20" spans="1:5" ht="16.5">
      <c r="A20" s="5"/>
      <c r="B20" s="5"/>
      <c r="C20" s="7"/>
      <c r="D20" s="5"/>
      <c r="E20" s="8"/>
    </row>
    <row r="21" spans="1:5" ht="16.5">
      <c r="A21" s="5"/>
      <c r="B21" s="5"/>
      <c r="C21" s="7"/>
      <c r="D21" s="5"/>
      <c r="E21" s="8"/>
    </row>
    <row r="22" spans="1:5" ht="16.5">
      <c r="A22" s="5"/>
      <c r="B22" s="5"/>
      <c r="C22" s="7"/>
      <c r="D22" s="5"/>
      <c r="E22" s="8"/>
    </row>
    <row r="23" spans="1:5" ht="16.5">
      <c r="A23" s="5"/>
      <c r="B23" s="5"/>
      <c r="C23" s="7"/>
      <c r="D23" s="5"/>
      <c r="E23" s="8"/>
    </row>
    <row r="24" spans="1:5" ht="16.5">
      <c r="A24" s="5"/>
      <c r="B24" s="5"/>
      <c r="C24" s="7"/>
      <c r="D24" s="5"/>
      <c r="E24" s="8"/>
    </row>
    <row r="25" spans="1:5" ht="16.5">
      <c r="A25" s="5"/>
      <c r="B25" s="5"/>
      <c r="C25" s="7"/>
      <c r="D25" s="5"/>
      <c r="E25" s="8"/>
    </row>
    <row r="26" spans="1:5" ht="22.5">
      <c r="A26" s="10"/>
      <c r="B26" s="5"/>
      <c r="C26" s="7"/>
      <c r="D26" s="5"/>
      <c r="E26" s="8"/>
    </row>
    <row r="27" spans="1:5" ht="16.5">
      <c r="A27" s="5"/>
      <c r="B27" s="5"/>
      <c r="C27" s="7"/>
      <c r="D27" s="5"/>
      <c r="E27" s="8"/>
    </row>
    <row r="28" spans="1:5" ht="16.5">
      <c r="A28" s="5"/>
      <c r="B28" s="5"/>
      <c r="C28" s="7"/>
      <c r="D28" s="5"/>
      <c r="E28" s="8"/>
    </row>
    <row r="29" spans="1:5" ht="16.5">
      <c r="A29" s="5"/>
      <c r="B29" s="5"/>
      <c r="C29" s="7"/>
      <c r="D29" s="5"/>
      <c r="E29" s="8"/>
    </row>
    <row r="30" spans="1:5" ht="16.5">
      <c r="A30" s="5"/>
      <c r="B30" s="5"/>
      <c r="C30" s="7"/>
      <c r="D30" s="5"/>
      <c r="E30" s="8"/>
    </row>
    <row r="31" spans="1:5" ht="16.5">
      <c r="A31" s="5"/>
      <c r="B31" s="5"/>
      <c r="C31" s="7"/>
      <c r="D31" s="5"/>
      <c r="E31" s="8"/>
    </row>
    <row r="32" spans="1:5" ht="16.5">
      <c r="A32" s="5"/>
      <c r="B32" s="5"/>
      <c r="C32" s="7"/>
      <c r="D32" s="5"/>
      <c r="E32" s="8"/>
    </row>
    <row r="33" spans="1:5" ht="16.5">
      <c r="A33" s="5"/>
      <c r="B33" s="5"/>
      <c r="C33" s="7"/>
      <c r="D33" s="5"/>
      <c r="E33" s="8"/>
    </row>
    <row r="34" spans="1:5" ht="16.5">
      <c r="A34" s="5"/>
      <c r="B34" s="5"/>
      <c r="C34" s="7"/>
      <c r="D34" s="5"/>
      <c r="E34" s="8"/>
    </row>
    <row r="35" spans="1:5" ht="16.5">
      <c r="A35" s="5"/>
      <c r="B35" s="5"/>
      <c r="C35" s="7"/>
      <c r="D35" s="5"/>
      <c r="E35" s="8"/>
    </row>
    <row r="36" spans="1:5" ht="16.5">
      <c r="A36" s="5"/>
      <c r="B36" s="5"/>
      <c r="C36" s="7"/>
      <c r="D36" s="5"/>
      <c r="E36" s="8"/>
    </row>
    <row r="37" spans="1:5" ht="16.5">
      <c r="A37" s="5"/>
      <c r="B37" s="5"/>
      <c r="C37" s="7"/>
      <c r="D37" s="5"/>
      <c r="E37" s="8"/>
    </row>
    <row r="38" spans="1:5" ht="16.5">
      <c r="A38" s="5"/>
      <c r="B38" s="5"/>
      <c r="C38" s="7"/>
      <c r="D38" s="5"/>
      <c r="E38" s="8"/>
    </row>
    <row r="39" spans="1:5" ht="16.5">
      <c r="A39" s="5"/>
      <c r="B39" s="5"/>
      <c r="C39" s="7"/>
      <c r="D39" s="5"/>
      <c r="E39" s="8"/>
    </row>
    <row r="40" spans="1:5" ht="16.5">
      <c r="A40" s="5"/>
      <c r="B40" s="5"/>
      <c r="C40" s="7"/>
      <c r="D40" s="5"/>
      <c r="E40" s="8"/>
    </row>
    <row r="41" spans="1:5" ht="13.5">
      <c r="A41" s="11"/>
      <c r="B41" s="11"/>
      <c r="C41" s="12"/>
      <c r="D41" s="11"/>
      <c r="E41" s="8"/>
    </row>
    <row r="42" spans="1:5" ht="13.5">
      <c r="A42" s="11"/>
      <c r="B42" s="11"/>
      <c r="C42" s="12"/>
      <c r="D42" s="11"/>
      <c r="E42" s="8"/>
    </row>
    <row r="43" spans="1:5" s="21" customFormat="1" ht="13.5">
      <c r="A43" s="135" t="s">
        <v>473</v>
      </c>
      <c r="B43" s="135"/>
      <c r="C43" s="8"/>
      <c r="D43" s="135"/>
      <c r="E43" s="8"/>
    </row>
    <row r="44" spans="1:5" ht="16.5">
      <c r="A44" s="5"/>
      <c r="B44" s="11"/>
      <c r="C44" s="12" t="s">
        <v>74</v>
      </c>
      <c r="D44" s="11"/>
      <c r="E44" s="8"/>
    </row>
    <row r="45" spans="1:5" ht="13.5">
      <c r="A45" s="13"/>
      <c r="B45" s="13"/>
      <c r="C45" s="12"/>
      <c r="D45" s="11"/>
      <c r="E45" s="8"/>
    </row>
    <row r="46" spans="1:5" ht="13.5">
      <c r="A46" s="13"/>
      <c r="B46" s="13"/>
      <c r="C46" s="12"/>
      <c r="D46" s="11"/>
      <c r="E46" s="8"/>
    </row>
    <row r="47" spans="1:5" ht="13.5">
      <c r="A47" s="13"/>
      <c r="B47" s="13"/>
      <c r="C47" s="12"/>
      <c r="D47" s="11"/>
      <c r="E47" s="8"/>
    </row>
  </sheetData>
  <mergeCells count="1">
    <mergeCell ref="A15:B1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79">
      <selection activeCell="B82" sqref="B82:F93"/>
    </sheetView>
  </sheetViews>
  <sheetFormatPr defaultColWidth="9.00390625" defaultRowHeight="12.75"/>
  <cols>
    <col min="1" max="1" width="7.875" style="15" customWidth="1"/>
    <col min="2" max="2" width="50.75390625" style="21" customWidth="1"/>
    <col min="3" max="3" width="6.50390625" style="21" customWidth="1"/>
    <col min="4" max="4" width="6.75390625" style="21" customWidth="1"/>
    <col min="5" max="5" width="14.125" style="21" bestFit="1" customWidth="1"/>
    <col min="6" max="6" width="14.875" style="6" bestFit="1" customWidth="1"/>
    <col min="7" max="8" width="9.125" style="21" hidden="1" customWidth="1"/>
    <col min="9" max="9" width="12.625" style="21" hidden="1" customWidth="1"/>
    <col min="10" max="10" width="11.625" style="21" bestFit="1" customWidth="1"/>
    <col min="11" max="16384" width="8.875" style="21" customWidth="1"/>
  </cols>
  <sheetData>
    <row r="1" spans="2:5" ht="24">
      <c r="B1" s="26" t="s">
        <v>262</v>
      </c>
      <c r="E1" s="27" t="s">
        <v>237</v>
      </c>
    </row>
    <row r="2" spans="2:5" ht="15.75" customHeight="1">
      <c r="B2" s="28"/>
      <c r="C2" s="28"/>
      <c r="D2" s="28"/>
      <c r="E2" s="212"/>
    </row>
    <row r="3" spans="1:5" ht="15.75" customHeight="1">
      <c r="A3" s="29" t="s">
        <v>157</v>
      </c>
      <c r="B3" s="30" t="s">
        <v>266</v>
      </c>
      <c r="C3" s="29"/>
      <c r="D3" s="29"/>
      <c r="E3" s="31">
        <f>příjmy!B144</f>
        <v>332561.00000000006</v>
      </c>
    </row>
    <row r="4" spans="1:5" ht="15.75" customHeight="1" thickBot="1">
      <c r="A4" s="32" t="s">
        <v>158</v>
      </c>
      <c r="B4" s="33" t="s">
        <v>260</v>
      </c>
      <c r="C4" s="32"/>
      <c r="D4" s="32"/>
      <c r="E4" s="34">
        <f>výdaje!C197</f>
        <v>332561</v>
      </c>
    </row>
    <row r="5" spans="1:5" ht="19.5" customHeight="1" thickBot="1">
      <c r="A5" s="35" t="s">
        <v>159</v>
      </c>
      <c r="B5" s="36" t="s">
        <v>470</v>
      </c>
      <c r="C5" s="286" t="s">
        <v>151</v>
      </c>
      <c r="D5" s="286"/>
      <c r="E5" s="37">
        <f>E3-E4</f>
        <v>0</v>
      </c>
    </row>
    <row r="6" spans="2:5" ht="15.75" customHeight="1">
      <c r="B6" s="1"/>
      <c r="C6" s="28"/>
      <c r="D6" s="28"/>
      <c r="E6" s="6"/>
    </row>
    <row r="7" spans="1:9" ht="15.75" customHeight="1">
      <c r="A7" s="29" t="s">
        <v>160</v>
      </c>
      <c r="B7" s="30" t="s">
        <v>474</v>
      </c>
      <c r="C7" s="38"/>
      <c r="D7" s="38"/>
      <c r="E7" s="39">
        <f>E86</f>
        <v>0</v>
      </c>
      <c r="H7" s="274" t="s">
        <v>430</v>
      </c>
      <c r="I7" s="275">
        <v>53804047.75</v>
      </c>
    </row>
    <row r="8" spans="1:13" ht="15.75" customHeight="1" thickBot="1">
      <c r="A8" s="32" t="s">
        <v>161</v>
      </c>
      <c r="B8" s="33" t="s">
        <v>278</v>
      </c>
      <c r="C8" s="40"/>
      <c r="D8" s="40"/>
      <c r="E8" s="41">
        <f>příjmy!B141</f>
        <v>26547.5</v>
      </c>
      <c r="H8" s="274" t="s">
        <v>431</v>
      </c>
      <c r="I8" s="275">
        <v>313989</v>
      </c>
      <c r="M8" s="21" t="s">
        <v>74</v>
      </c>
    </row>
    <row r="9" spans="1:9" ht="15.75" customHeight="1" thickBot="1">
      <c r="A9" s="35" t="s">
        <v>162</v>
      </c>
      <c r="B9" s="36" t="s">
        <v>372</v>
      </c>
      <c r="C9" s="287"/>
      <c r="D9" s="287"/>
      <c r="E9" s="37">
        <f>E7-E8</f>
        <v>-26547.5</v>
      </c>
      <c r="H9" s="276" t="s">
        <v>432</v>
      </c>
      <c r="I9" s="275">
        <v>68132.96</v>
      </c>
    </row>
    <row r="10" spans="2:9" ht="15.75" customHeight="1">
      <c r="B10" s="1"/>
      <c r="C10" s="42"/>
      <c r="D10" s="42"/>
      <c r="E10" s="6"/>
      <c r="G10" s="44"/>
      <c r="H10" s="276" t="s">
        <v>433</v>
      </c>
      <c r="I10" s="275">
        <v>61560.05</v>
      </c>
    </row>
    <row r="11" spans="1:9" ht="15.75" customHeight="1">
      <c r="A11" s="29" t="s">
        <v>163</v>
      </c>
      <c r="B11" s="30" t="s">
        <v>363</v>
      </c>
      <c r="C11" s="30"/>
      <c r="D11" s="30"/>
      <c r="E11" s="39">
        <f>příjmy!D136</f>
        <v>246299.5</v>
      </c>
      <c r="H11" s="276" t="s">
        <v>434</v>
      </c>
      <c r="I11" s="275">
        <v>263701.97</v>
      </c>
    </row>
    <row r="12" spans="1:9" ht="15.75" customHeight="1" thickBot="1">
      <c r="A12" s="45" t="s">
        <v>164</v>
      </c>
      <c r="B12" s="46" t="s">
        <v>280</v>
      </c>
      <c r="C12" s="46"/>
      <c r="D12" s="46"/>
      <c r="E12" s="47">
        <f>výdaje!E197</f>
        <v>229263.9</v>
      </c>
      <c r="H12" s="276" t="s">
        <v>435</v>
      </c>
      <c r="I12" s="275">
        <v>-1693594</v>
      </c>
    </row>
    <row r="13" spans="1:9" ht="15.75" customHeight="1" thickBot="1">
      <c r="A13" s="35" t="s">
        <v>165</v>
      </c>
      <c r="B13" s="36" t="s">
        <v>235</v>
      </c>
      <c r="C13" s="285" t="s">
        <v>364</v>
      </c>
      <c r="D13" s="285"/>
      <c r="E13" s="37">
        <f>E11-E12</f>
        <v>17035.600000000006</v>
      </c>
      <c r="H13" s="276" t="s">
        <v>436</v>
      </c>
      <c r="I13" s="275">
        <v>210645.75</v>
      </c>
    </row>
    <row r="14" spans="1:10" ht="15.75" customHeight="1">
      <c r="A14" s="48"/>
      <c r="B14" s="4"/>
      <c r="C14" s="49"/>
      <c r="D14" s="49"/>
      <c r="E14" s="6"/>
      <c r="H14" s="278" t="s">
        <v>437</v>
      </c>
      <c r="I14" s="279">
        <v>16412508.18</v>
      </c>
      <c r="J14" s="281"/>
    </row>
    <row r="15" spans="1:9" ht="15.75" customHeight="1" thickBot="1">
      <c r="A15" s="32" t="s">
        <v>166</v>
      </c>
      <c r="B15" s="51"/>
      <c r="C15" s="51"/>
      <c r="D15" s="51"/>
      <c r="E15" s="33"/>
      <c r="H15" s="276" t="s">
        <v>120</v>
      </c>
      <c r="I15" s="275">
        <f>I7+I8+I9+I10+I11+I12+I13+I14</f>
        <v>69440991.66</v>
      </c>
    </row>
    <row r="16" spans="1:9" ht="15.75" customHeight="1">
      <c r="A16" s="48"/>
      <c r="B16" s="52" t="s">
        <v>121</v>
      </c>
      <c r="C16" s="53"/>
      <c r="D16" s="54"/>
      <c r="E16" s="55">
        <f>příjmy!E128+příjmy!E131+příjmy!E132+příjmy!E133</f>
        <v>46079.3</v>
      </c>
      <c r="H16" s="277"/>
      <c r="I16" s="282">
        <f>I7+I8+I9+I10+I11+I13+I14</f>
        <v>71134585.66</v>
      </c>
    </row>
    <row r="17" spans="1:9" ht="15.75" customHeight="1">
      <c r="A17" s="48"/>
      <c r="B17" s="56" t="s">
        <v>214</v>
      </c>
      <c r="C17" s="57"/>
      <c r="D17" s="58"/>
      <c r="E17" s="59">
        <f>příjmy!E140</f>
        <v>2389.7</v>
      </c>
      <c r="I17" s="273"/>
    </row>
    <row r="18" spans="1:9" ht="15.75" customHeight="1" thickBot="1">
      <c r="A18" s="48"/>
      <c r="B18" s="33" t="s">
        <v>215</v>
      </c>
      <c r="C18" s="33"/>
      <c r="D18" s="33"/>
      <c r="E18" s="41">
        <f>SUM(E16:E17)</f>
        <v>48469</v>
      </c>
      <c r="I18" s="273"/>
    </row>
    <row r="19" spans="1:9" ht="15.75" customHeight="1" thickBot="1">
      <c r="A19" s="32" t="s">
        <v>167</v>
      </c>
      <c r="E19" s="199"/>
      <c r="I19" s="273"/>
    </row>
    <row r="20" spans="1:9" ht="15.75" customHeight="1">
      <c r="A20" s="48"/>
      <c r="B20" s="60" t="s">
        <v>365</v>
      </c>
      <c r="C20" s="60"/>
      <c r="D20" s="60"/>
      <c r="E20" s="61">
        <f>E13</f>
        <v>17035.600000000006</v>
      </c>
      <c r="I20" s="273"/>
    </row>
    <row r="21" spans="1:5" ht="15.75" customHeight="1">
      <c r="A21" s="48"/>
      <c r="B21" s="56" t="s">
        <v>236</v>
      </c>
      <c r="C21" s="56"/>
      <c r="D21" s="56"/>
      <c r="E21" s="59">
        <f>E8</f>
        <v>26547.5</v>
      </c>
    </row>
    <row r="22" spans="1:5" ht="15.75" customHeight="1" thickBot="1">
      <c r="A22" s="48"/>
      <c r="B22" s="62" t="s">
        <v>429</v>
      </c>
      <c r="C22" s="62"/>
      <c r="D22" s="62"/>
      <c r="E22" s="200">
        <v>11245</v>
      </c>
    </row>
    <row r="23" spans="1:5" ht="15.75" customHeight="1" thickBot="1">
      <c r="A23" s="32"/>
      <c r="B23" s="46" t="s">
        <v>216</v>
      </c>
      <c r="C23" s="46"/>
      <c r="D23" s="46"/>
      <c r="E23" s="41">
        <f>E22+E21+E20</f>
        <v>54828.100000000006</v>
      </c>
    </row>
    <row r="24" spans="1:5" ht="15.75" customHeight="1" thickBot="1">
      <c r="A24" s="32" t="s">
        <v>168</v>
      </c>
      <c r="B24" s="33" t="s">
        <v>217</v>
      </c>
      <c r="C24" s="63"/>
      <c r="D24" s="64"/>
      <c r="E24" s="41">
        <f>E23+E18</f>
        <v>103297.1</v>
      </c>
    </row>
    <row r="25" spans="1:5" ht="15.75" customHeight="1">
      <c r="A25" s="48"/>
      <c r="B25" s="4"/>
      <c r="C25" s="65"/>
      <c r="D25" s="66"/>
      <c r="E25" s="50"/>
    </row>
    <row r="26" spans="1:5" ht="15.75" customHeight="1" thickBot="1">
      <c r="A26" s="32" t="s">
        <v>246</v>
      </c>
      <c r="B26" s="67" t="s">
        <v>277</v>
      </c>
      <c r="C26" s="32"/>
      <c r="D26" s="68"/>
      <c r="E26" s="69"/>
    </row>
    <row r="27" spans="3:5" ht="15.75" customHeight="1">
      <c r="C27" s="70">
        <v>2004</v>
      </c>
      <c r="D27" s="71"/>
      <c r="E27" s="72">
        <v>47074</v>
      </c>
    </row>
    <row r="28" spans="3:5" ht="15.75" customHeight="1">
      <c r="C28" s="73">
        <v>2005</v>
      </c>
      <c r="D28" s="74"/>
      <c r="E28" s="75">
        <v>33724</v>
      </c>
    </row>
    <row r="29" spans="3:5" ht="15.75" customHeight="1">
      <c r="C29" s="76">
        <v>2006</v>
      </c>
      <c r="D29" s="77"/>
      <c r="E29" s="78">
        <v>28634</v>
      </c>
    </row>
    <row r="30" spans="3:5" ht="15.75" customHeight="1">
      <c r="C30" s="79">
        <v>2007</v>
      </c>
      <c r="D30" s="77"/>
      <c r="E30" s="31">
        <v>127842</v>
      </c>
    </row>
    <row r="31" spans="1:5" ht="15.75" customHeight="1">
      <c r="A31" s="48"/>
      <c r="B31" s="4"/>
      <c r="C31" s="76">
        <v>2008</v>
      </c>
      <c r="D31" s="89"/>
      <c r="E31" s="133">
        <f>E42</f>
        <v>103297.09999999999</v>
      </c>
    </row>
    <row r="32" spans="1:5" ht="15.75" customHeight="1">
      <c r="A32" s="48"/>
      <c r="B32" s="4"/>
      <c r="C32" s="73"/>
      <c r="D32" s="66"/>
      <c r="E32" s="50"/>
    </row>
    <row r="33" spans="1:5" ht="15.75" customHeight="1">
      <c r="A33" s="48"/>
      <c r="B33" s="4"/>
      <c r="C33" s="73"/>
      <c r="D33" s="66"/>
      <c r="E33" s="50"/>
    </row>
    <row r="34" spans="1:5" ht="15.75" customHeight="1">
      <c r="A34" s="48"/>
      <c r="B34" s="4"/>
      <c r="C34" s="73"/>
      <c r="D34" s="66"/>
      <c r="E34" s="50"/>
    </row>
    <row r="35" spans="1:5" ht="15.75" customHeight="1">
      <c r="A35" s="48"/>
      <c r="B35" s="4"/>
      <c r="C35" s="73"/>
      <c r="D35" s="66"/>
      <c r="E35" s="50"/>
    </row>
    <row r="36" spans="1:7" ht="15.75" customHeight="1" thickBot="1">
      <c r="A36" s="32" t="s">
        <v>263</v>
      </c>
      <c r="B36" s="33"/>
      <c r="C36" s="63"/>
      <c r="D36" s="64"/>
      <c r="E36" s="132"/>
      <c r="G36" s="211"/>
    </row>
    <row r="37" spans="1:7" ht="15.75" customHeight="1">
      <c r="A37" s="80" t="s">
        <v>229</v>
      </c>
      <c r="B37" s="81" t="s">
        <v>281</v>
      </c>
      <c r="C37" s="81"/>
      <c r="D37" s="81"/>
      <c r="E37" s="82">
        <f>příjmy!Q6</f>
        <v>140570</v>
      </c>
      <c r="G37" s="211">
        <f>E37/E45</f>
        <v>0.4226893712732401</v>
      </c>
    </row>
    <row r="38" spans="1:7" ht="15.75" customHeight="1">
      <c r="A38" s="83" t="s">
        <v>230</v>
      </c>
      <c r="B38" s="84" t="s">
        <v>282</v>
      </c>
      <c r="C38" s="84"/>
      <c r="D38" s="84"/>
      <c r="E38" s="85">
        <f>příjmy!Q7</f>
        <v>19380</v>
      </c>
      <c r="G38" s="211">
        <f>E38/E45</f>
        <v>0.05827502322882118</v>
      </c>
    </row>
    <row r="39" spans="1:7" ht="15.75" customHeight="1">
      <c r="A39" s="80" t="s">
        <v>231</v>
      </c>
      <c r="B39" s="81" t="s">
        <v>283</v>
      </c>
      <c r="C39" s="81"/>
      <c r="D39" s="81"/>
      <c r="E39" s="82">
        <f>příjmy!Q8</f>
        <v>10995</v>
      </c>
      <c r="G39" s="211">
        <f>E39/E45</f>
        <v>0.033061603735855975</v>
      </c>
    </row>
    <row r="40" spans="1:7" ht="15.75" customHeight="1">
      <c r="A40" s="83" t="s">
        <v>233</v>
      </c>
      <c r="B40" s="84" t="s">
        <v>284</v>
      </c>
      <c r="C40" s="84"/>
      <c r="D40" s="84"/>
      <c r="E40" s="85">
        <f>příjmy!Q9</f>
        <v>132428.8</v>
      </c>
      <c r="G40" s="211">
        <f>E40/E45</f>
        <v>0.39820905036970655</v>
      </c>
    </row>
    <row r="41" spans="1:7" ht="15.75" customHeight="1">
      <c r="A41" s="80" t="s">
        <v>243</v>
      </c>
      <c r="B41" s="81" t="s">
        <v>285</v>
      </c>
      <c r="C41" s="81"/>
      <c r="D41" s="81"/>
      <c r="E41" s="82">
        <f>příjmy!Q10</f>
        <v>221853.9</v>
      </c>
      <c r="G41" s="211">
        <f>E41/E46</f>
        <v>0.6671073878175733</v>
      </c>
    </row>
    <row r="42" spans="1:7" ht="15.75" customHeight="1">
      <c r="A42" s="83" t="s">
        <v>244</v>
      </c>
      <c r="B42" s="84" t="s">
        <v>286</v>
      </c>
      <c r="C42" s="84"/>
      <c r="D42" s="84"/>
      <c r="E42" s="85">
        <f>příjmy!Q11</f>
        <v>103297.09999999999</v>
      </c>
      <c r="G42" s="211">
        <f>E42/E46</f>
        <v>0.3106109856537597</v>
      </c>
    </row>
    <row r="43" spans="1:8" ht="15.75" customHeight="1">
      <c r="A43" s="80" t="s">
        <v>245</v>
      </c>
      <c r="B43" s="81" t="s">
        <v>287</v>
      </c>
      <c r="C43" s="81"/>
      <c r="D43" s="81"/>
      <c r="E43" s="82">
        <f>příjmy!Q12</f>
        <v>7410</v>
      </c>
      <c r="G43" s="211">
        <f>E43/E46</f>
        <v>0.02228162652866692</v>
      </c>
      <c r="H43" s="100">
        <f>E37+E38+E39+E40+E44</f>
        <v>332561</v>
      </c>
    </row>
    <row r="44" spans="1:8" ht="15.75" customHeight="1">
      <c r="A44" s="83" t="s">
        <v>245</v>
      </c>
      <c r="B44" s="84" t="s">
        <v>288</v>
      </c>
      <c r="C44" s="84"/>
      <c r="D44" s="84"/>
      <c r="E44" s="85">
        <f>příjmy!Q14</f>
        <v>29187.2</v>
      </c>
      <c r="G44" s="211">
        <f>E44/E45</f>
        <v>0.08776495139237614</v>
      </c>
      <c r="H44" s="100">
        <f>E41+E42+E43</f>
        <v>332561</v>
      </c>
    </row>
    <row r="45" spans="1:7" ht="15.75" customHeight="1">
      <c r="A45" s="48"/>
      <c r="B45" s="4"/>
      <c r="C45" s="140" t="s">
        <v>0</v>
      </c>
      <c r="D45" s="141" t="s">
        <v>120</v>
      </c>
      <c r="E45" s="14">
        <f>E37+E38+E39+E40+E44</f>
        <v>332561</v>
      </c>
      <c r="G45" s="211">
        <f>G37+G38+G39+G40+G44</f>
        <v>0.9999999999999999</v>
      </c>
    </row>
    <row r="46" spans="1:7" ht="15.75" customHeight="1">
      <c r="A46" s="48"/>
      <c r="B46" s="4"/>
      <c r="C46" s="140" t="s">
        <v>348</v>
      </c>
      <c r="D46" s="141" t="s">
        <v>120</v>
      </c>
      <c r="E46" s="14">
        <f>E41+E42+E43</f>
        <v>332561</v>
      </c>
      <c r="G46" s="211">
        <f>G41+G42+G43</f>
        <v>1</v>
      </c>
    </row>
    <row r="47" spans="1:5" ht="15.75" customHeight="1">
      <c r="A47" s="48"/>
      <c r="B47" s="4"/>
      <c r="C47" s="65"/>
      <c r="D47" s="66"/>
      <c r="E47" s="50"/>
    </row>
    <row r="48" spans="1:5" ht="15.75" customHeight="1">
      <c r="A48" s="48"/>
      <c r="B48" s="4"/>
      <c r="C48" s="65"/>
      <c r="D48" s="66"/>
      <c r="E48" s="6"/>
    </row>
    <row r="49" spans="1:5" ht="15.75" customHeight="1" thickBot="1">
      <c r="A49" s="32" t="s">
        <v>271</v>
      </c>
      <c r="B49" s="33" t="s">
        <v>264</v>
      </c>
      <c r="C49" s="63"/>
      <c r="D49" s="64"/>
      <c r="E49" s="41" t="s">
        <v>265</v>
      </c>
    </row>
    <row r="50" spans="1:7" ht="15.75" customHeight="1">
      <c r="A50" s="84">
        <v>11.13</v>
      </c>
      <c r="B50" s="84" t="s">
        <v>366</v>
      </c>
      <c r="C50" s="86"/>
      <c r="D50" s="87"/>
      <c r="E50" s="202">
        <v>141195</v>
      </c>
      <c r="G50" s="100"/>
    </row>
    <row r="51" spans="1:5" ht="15.75" customHeight="1">
      <c r="A51" s="84">
        <v>31.32</v>
      </c>
      <c r="B51" s="84" t="s">
        <v>249</v>
      </c>
      <c r="C51" s="88"/>
      <c r="D51" s="89"/>
      <c r="E51" s="85">
        <f>3873+16</f>
        <v>3889</v>
      </c>
    </row>
    <row r="52" spans="1:5" ht="15.75" customHeight="1">
      <c r="A52" s="84">
        <v>33.34</v>
      </c>
      <c r="B52" s="84" t="s">
        <v>250</v>
      </c>
      <c r="C52" s="88"/>
      <c r="D52" s="89"/>
      <c r="E52" s="85">
        <f>1057</f>
        <v>1057</v>
      </c>
    </row>
    <row r="53" spans="1:5" ht="15.75" customHeight="1">
      <c r="A53" s="84">
        <v>35.43</v>
      </c>
      <c r="B53" s="84" t="s">
        <v>275</v>
      </c>
      <c r="C53" s="88"/>
      <c r="D53" s="89"/>
      <c r="E53" s="85">
        <f>3769</f>
        <v>3769</v>
      </c>
    </row>
    <row r="54" spans="1:5" ht="15.75" customHeight="1">
      <c r="A54" s="84">
        <v>36</v>
      </c>
      <c r="B54" s="84" t="s">
        <v>269</v>
      </c>
      <c r="C54" s="88"/>
      <c r="D54" s="89"/>
      <c r="E54" s="85">
        <v>18295</v>
      </c>
    </row>
    <row r="55" spans="1:5" ht="15.75" customHeight="1">
      <c r="A55" s="84">
        <v>37</v>
      </c>
      <c r="B55" s="84" t="s">
        <v>252</v>
      </c>
      <c r="C55" s="88"/>
      <c r="D55" s="89"/>
      <c r="E55" s="85">
        <f>100</f>
        <v>100</v>
      </c>
    </row>
    <row r="56" spans="1:5" ht="15.75" customHeight="1">
      <c r="A56" s="84">
        <v>53.55</v>
      </c>
      <c r="B56" s="84" t="s">
        <v>254</v>
      </c>
      <c r="C56" s="88"/>
      <c r="D56" s="89"/>
      <c r="E56" s="85">
        <f>400</f>
        <v>400</v>
      </c>
    </row>
    <row r="57" spans="1:5" ht="15.75" customHeight="1">
      <c r="A57" s="90" t="s">
        <v>268</v>
      </c>
      <c r="B57" s="84" t="s">
        <v>270</v>
      </c>
      <c r="C57" s="88"/>
      <c r="D57" s="89"/>
      <c r="E57" s="85">
        <v>2240</v>
      </c>
    </row>
    <row r="58" spans="1:5" ht="15.75" customHeight="1">
      <c r="A58" s="84"/>
      <c r="B58" s="84" t="s">
        <v>272</v>
      </c>
      <c r="C58" s="88"/>
      <c r="D58" s="89"/>
      <c r="E58" s="85">
        <f>E40</f>
        <v>132428.8</v>
      </c>
    </row>
    <row r="59" spans="1:5" ht="15.75" customHeight="1" thickBot="1">
      <c r="A59" s="91"/>
      <c r="B59" s="91" t="s">
        <v>259</v>
      </c>
      <c r="C59" s="92"/>
      <c r="D59" s="93"/>
      <c r="E59" s="94">
        <f>E44</f>
        <v>29187.2</v>
      </c>
    </row>
    <row r="60" spans="1:9" ht="15.75" customHeight="1" thickBot="1">
      <c r="A60" s="95"/>
      <c r="B60" s="96" t="s">
        <v>266</v>
      </c>
      <c r="C60" s="97"/>
      <c r="D60" s="97"/>
      <c r="E60" s="98">
        <f>SUM(E50:E59)</f>
        <v>332561</v>
      </c>
      <c r="I60" s="100"/>
    </row>
    <row r="61" spans="1:5" ht="15.75" customHeight="1">
      <c r="A61" s="81"/>
      <c r="B61" s="137"/>
      <c r="C61" s="138"/>
      <c r="D61" s="138"/>
      <c r="E61" s="139"/>
    </row>
    <row r="62" spans="2:9" ht="15.75" customHeight="1">
      <c r="B62" s="99"/>
      <c r="C62" s="99"/>
      <c r="D62" s="99"/>
      <c r="E62" s="43"/>
      <c r="I62" s="100"/>
    </row>
    <row r="63" spans="1:7" ht="15.75" customHeight="1" thickBot="1">
      <c r="A63" s="32" t="s">
        <v>276</v>
      </c>
      <c r="B63" s="101" t="s">
        <v>247</v>
      </c>
      <c r="C63" s="102"/>
      <c r="D63" s="102"/>
      <c r="E63" s="103"/>
      <c r="G63" s="100"/>
    </row>
    <row r="64" spans="1:9" ht="15.75" customHeight="1">
      <c r="A64" s="28">
        <v>10.21</v>
      </c>
      <c r="B64" s="104" t="s">
        <v>273</v>
      </c>
      <c r="C64" s="105"/>
      <c r="D64" s="105"/>
      <c r="E64" s="82">
        <f>výdaje!C8</f>
        <v>69</v>
      </c>
      <c r="I64" s="100"/>
    </row>
    <row r="65" spans="1:9" ht="15.75" customHeight="1">
      <c r="A65" s="106">
        <v>22</v>
      </c>
      <c r="B65" s="84" t="s">
        <v>248</v>
      </c>
      <c r="C65" s="107"/>
      <c r="D65" s="107"/>
      <c r="E65" s="85">
        <f>výdaje!C23</f>
        <v>9290</v>
      </c>
      <c r="I65" s="100"/>
    </row>
    <row r="66" spans="1:9" ht="15.75" customHeight="1">
      <c r="A66" s="106">
        <v>23</v>
      </c>
      <c r="B66" s="84" t="s">
        <v>274</v>
      </c>
      <c r="C66" s="107"/>
      <c r="D66" s="107"/>
      <c r="E66" s="85">
        <f>výdaje!C31</f>
        <v>449</v>
      </c>
      <c r="I66" s="100"/>
    </row>
    <row r="67" spans="1:9" ht="15.75" customHeight="1">
      <c r="A67" s="106">
        <v>31.32</v>
      </c>
      <c r="B67" s="84" t="s">
        <v>249</v>
      </c>
      <c r="C67" s="105"/>
      <c r="D67" s="105"/>
      <c r="E67" s="85">
        <f>výdaje!C51</f>
        <v>19935</v>
      </c>
      <c r="I67" s="100"/>
    </row>
    <row r="68" spans="1:9" ht="15.75" customHeight="1">
      <c r="A68" s="108">
        <v>33.34</v>
      </c>
      <c r="B68" s="81" t="s">
        <v>250</v>
      </c>
      <c r="C68" s="107"/>
      <c r="D68" s="107"/>
      <c r="E68" s="85">
        <f>výdaje!C81</f>
        <v>8871.8</v>
      </c>
      <c r="I68" s="100"/>
    </row>
    <row r="69" spans="1:9" ht="15.75" customHeight="1">
      <c r="A69" s="106">
        <v>36</v>
      </c>
      <c r="B69" s="84" t="s">
        <v>251</v>
      </c>
      <c r="C69" s="105"/>
      <c r="D69" s="105"/>
      <c r="E69" s="85">
        <f>výdaje!C112</f>
        <v>17801</v>
      </c>
      <c r="I69" s="100"/>
    </row>
    <row r="70" spans="1:9" ht="15.75" customHeight="1">
      <c r="A70" s="108">
        <v>37</v>
      </c>
      <c r="B70" s="81" t="s">
        <v>252</v>
      </c>
      <c r="C70" s="107"/>
      <c r="D70" s="107"/>
      <c r="E70" s="85">
        <f>výdaje!C136</f>
        <v>66204.09999999999</v>
      </c>
      <c r="I70" s="100"/>
    </row>
    <row r="71" spans="1:9" ht="15.75" customHeight="1">
      <c r="A71" s="106">
        <v>35.43</v>
      </c>
      <c r="B71" s="84" t="s">
        <v>253</v>
      </c>
      <c r="C71" s="105"/>
      <c r="D71" s="105"/>
      <c r="E71" s="85">
        <f>výdaje!C158</f>
        <v>76697</v>
      </c>
      <c r="I71" s="100"/>
    </row>
    <row r="72" spans="1:9" ht="15.75" customHeight="1">
      <c r="A72" s="108">
        <v>53.55</v>
      </c>
      <c r="B72" s="81" t="s">
        <v>254</v>
      </c>
      <c r="C72" s="107"/>
      <c r="D72" s="107"/>
      <c r="E72" s="85">
        <f>výdaje!C163</f>
        <v>4551</v>
      </c>
      <c r="I72" s="100"/>
    </row>
    <row r="73" spans="1:9" ht="15.75" customHeight="1">
      <c r="A73" s="106">
        <v>61</v>
      </c>
      <c r="B73" s="84" t="s">
        <v>255</v>
      </c>
      <c r="C73" s="105"/>
      <c r="D73" s="105"/>
      <c r="E73" s="85">
        <f>výdaje!C169</f>
        <v>72437</v>
      </c>
      <c r="I73" s="100"/>
    </row>
    <row r="74" spans="1:5" ht="15.75" customHeight="1">
      <c r="A74" s="108">
        <v>63</v>
      </c>
      <c r="B74" s="81" t="s">
        <v>256</v>
      </c>
      <c r="C74" s="107"/>
      <c r="D74" s="107"/>
      <c r="E74" s="85">
        <f>výdaje!C176</f>
        <v>3799.3999999999996</v>
      </c>
    </row>
    <row r="75" spans="1:5" ht="15.75" customHeight="1">
      <c r="A75" s="106">
        <v>64</v>
      </c>
      <c r="B75" s="84" t="s">
        <v>257</v>
      </c>
      <c r="C75" s="109"/>
      <c r="D75" s="109"/>
      <c r="E75" s="85">
        <f>výdaje!C179</f>
        <v>160.7</v>
      </c>
    </row>
    <row r="76" spans="1:5" ht="15.75" customHeight="1">
      <c r="A76" s="110"/>
      <c r="B76" s="111" t="s">
        <v>258</v>
      </c>
      <c r="C76" s="84"/>
      <c r="D76" s="84"/>
      <c r="E76" s="85">
        <f>výdaje!E182+výdaje!E183</f>
        <v>44886</v>
      </c>
    </row>
    <row r="77" spans="1:5" ht="15.75" customHeight="1" thickBot="1">
      <c r="A77" s="102"/>
      <c r="B77" s="91" t="s">
        <v>259</v>
      </c>
      <c r="C77" s="91"/>
      <c r="D77" s="91"/>
      <c r="E77" s="94">
        <f>výdaje!C195</f>
        <v>7410</v>
      </c>
    </row>
    <row r="78" spans="1:5" ht="15.75" customHeight="1" thickBot="1">
      <c r="A78" s="32"/>
      <c r="B78" s="96" t="s">
        <v>260</v>
      </c>
      <c r="C78" s="97"/>
      <c r="D78" s="97"/>
      <c r="E78" s="98">
        <f>SUM(E64:E77)</f>
        <v>332561.00000000006</v>
      </c>
    </row>
    <row r="79" spans="2:5" ht="15.75" customHeight="1">
      <c r="B79" s="112"/>
      <c r="C79" s="113"/>
      <c r="D79" s="112"/>
      <c r="E79" s="114"/>
    </row>
    <row r="80" spans="2:5" ht="15.75" customHeight="1">
      <c r="B80" s="28"/>
      <c r="C80" s="28"/>
      <c r="D80" s="28"/>
      <c r="E80" s="28"/>
    </row>
    <row r="81" spans="2:5" ht="15.75" customHeight="1">
      <c r="B81" s="112"/>
      <c r="C81" s="113"/>
      <c r="D81" s="112"/>
      <c r="E81" s="114"/>
    </row>
    <row r="82" spans="2:8" ht="15.75" customHeight="1">
      <c r="B82" s="301"/>
      <c r="C82" s="301"/>
      <c r="D82" s="301"/>
      <c r="E82" s="302"/>
      <c r="F82" s="302"/>
      <c r="G82" s="115"/>
      <c r="H82" s="115"/>
    </row>
    <row r="83" spans="2:8" ht="15.75" customHeight="1">
      <c r="B83" s="301"/>
      <c r="C83" s="301"/>
      <c r="D83" s="209"/>
      <c r="E83" s="210"/>
      <c r="F83" s="302"/>
      <c r="G83" s="115"/>
      <c r="H83" s="115"/>
    </row>
    <row r="84" spans="2:8" ht="15.75" customHeight="1">
      <c r="B84" s="301"/>
      <c r="C84" s="301"/>
      <c r="D84" s="209"/>
      <c r="E84" s="210"/>
      <c r="F84" s="302"/>
      <c r="G84" s="115"/>
      <c r="H84" s="115"/>
    </row>
    <row r="85" spans="2:8" ht="15.75" customHeight="1">
      <c r="B85" s="4"/>
      <c r="C85" s="4"/>
      <c r="D85" s="4"/>
      <c r="E85" s="50"/>
      <c r="F85" s="302"/>
      <c r="G85" s="115"/>
      <c r="H85" s="115"/>
    </row>
    <row r="86" spans="2:5" ht="15.75" customHeight="1">
      <c r="B86" s="4"/>
      <c r="C86" s="4"/>
      <c r="D86" s="4"/>
      <c r="E86" s="50"/>
    </row>
    <row r="87" spans="2:5" ht="15">
      <c r="B87" s="66"/>
      <c r="C87" s="303"/>
      <c r="D87" s="304"/>
      <c r="E87" s="305"/>
    </row>
    <row r="88" spans="2:5" ht="15">
      <c r="B88" s="66"/>
      <c r="C88" s="303"/>
      <c r="D88" s="304"/>
      <c r="E88" s="305"/>
    </row>
    <row r="89" spans="2:5" ht="15">
      <c r="B89" s="301"/>
      <c r="C89" s="306"/>
      <c r="D89" s="306"/>
      <c r="E89" s="210"/>
    </row>
    <row r="90" spans="2:5" ht="15">
      <c r="B90" s="307"/>
      <c r="C90" s="303"/>
      <c r="D90" s="304"/>
      <c r="E90" s="307"/>
    </row>
    <row r="91" spans="2:5" ht="24">
      <c r="B91" s="308"/>
      <c r="C91" s="303"/>
      <c r="D91" s="304"/>
      <c r="E91" s="307"/>
    </row>
    <row r="92" spans="2:5" ht="15">
      <c r="B92" s="307"/>
      <c r="C92" s="303"/>
      <c r="D92" s="304"/>
      <c r="E92" s="307"/>
    </row>
    <row r="93" spans="2:5" ht="15">
      <c r="B93" s="6"/>
      <c r="C93" s="6"/>
      <c r="D93" s="6"/>
      <c r="E93" s="6"/>
    </row>
  </sheetData>
  <mergeCells count="3">
    <mergeCell ref="C13:D13"/>
    <mergeCell ref="C5:D5"/>
    <mergeCell ref="C9:D9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&amp;Crozpočet 2008&amp;RA.souhrn - stránka č.&amp;P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workbookViewId="0" topLeftCell="A1">
      <pane ySplit="3" topLeftCell="BM4" activePane="bottomLeft" state="frozen"/>
      <selection pane="topLeft" activeCell="A1" sqref="A1"/>
      <selection pane="bottomLeft" activeCell="A1" sqref="A1:C16384"/>
    </sheetView>
  </sheetViews>
  <sheetFormatPr defaultColWidth="9.00390625" defaultRowHeight="12.75"/>
  <cols>
    <col min="1" max="1" width="72.875" style="167" customWidth="1"/>
    <col min="2" max="2" width="13.00390625" style="150" customWidth="1"/>
    <col min="3" max="3" width="44.125" style="147" customWidth="1"/>
    <col min="4" max="4" width="19.25390625" style="150" hidden="1" customWidth="1"/>
    <col min="5" max="5" width="18.875" style="150" hidden="1" customWidth="1"/>
    <col min="6" max="6" width="15.875" style="150" hidden="1" customWidth="1"/>
    <col min="7" max="7" width="7.875" style="150" customWidth="1"/>
    <col min="8" max="8" width="9.125" style="150" customWidth="1"/>
    <col min="9" max="9" width="15.50390625" style="144" customWidth="1"/>
    <col min="10" max="11" width="8.75390625" style="150" customWidth="1"/>
    <col min="12" max="13" width="7.875" style="150" bestFit="1" customWidth="1"/>
    <col min="14" max="14" width="9.125" style="150" customWidth="1"/>
    <col min="15" max="15" width="15.50390625" style="150" bestFit="1" customWidth="1"/>
    <col min="16" max="16384" width="9.125" style="150" customWidth="1"/>
  </cols>
  <sheetData>
    <row r="1" spans="1:5" s="144" customFormat="1" ht="12.75" customHeight="1">
      <c r="A1" s="288" t="s">
        <v>392</v>
      </c>
      <c r="B1" s="143"/>
      <c r="C1" s="197"/>
      <c r="D1" s="213">
        <v>2008</v>
      </c>
      <c r="E1" s="206">
        <v>2008</v>
      </c>
    </row>
    <row r="2" spans="1:5" s="144" customFormat="1" ht="12.75" customHeight="1">
      <c r="A2" s="289"/>
      <c r="B2" s="235" t="s">
        <v>265</v>
      </c>
      <c r="C2" s="216"/>
      <c r="D2" s="214" t="s">
        <v>279</v>
      </c>
      <c r="E2" s="207" t="s">
        <v>121</v>
      </c>
    </row>
    <row r="3" spans="1:5" s="146" customFormat="1" ht="12.75" customHeight="1" thickBot="1">
      <c r="A3" s="290"/>
      <c r="B3" s="145"/>
      <c r="C3" s="217"/>
      <c r="D3" s="215" t="s">
        <v>355</v>
      </c>
      <c r="E3" s="208" t="s">
        <v>356</v>
      </c>
    </row>
    <row r="4" spans="1:3" s="238" customFormat="1" ht="10.5" customHeight="1">
      <c r="A4" s="237"/>
      <c r="B4" s="217"/>
      <c r="C4" s="217"/>
    </row>
    <row r="5" spans="1:17" ht="18" customHeight="1">
      <c r="A5" s="242" t="s">
        <v>1</v>
      </c>
      <c r="O5" s="144"/>
      <c r="P5" s="150" t="s">
        <v>331</v>
      </c>
      <c r="Q5" s="150" t="s">
        <v>357</v>
      </c>
    </row>
    <row r="6" spans="1:17" ht="15" customHeight="1">
      <c r="A6" s="18" t="s">
        <v>2</v>
      </c>
      <c r="B6" s="19">
        <v>25370</v>
      </c>
      <c r="C6" s="19"/>
      <c r="D6" s="19">
        <f aca="true" t="shared" si="0" ref="D6:D11">B6</f>
        <v>25370</v>
      </c>
      <c r="N6" s="155" t="s">
        <v>229</v>
      </c>
      <c r="O6" s="144" t="s">
        <v>228</v>
      </c>
      <c r="P6" s="156">
        <v>129280</v>
      </c>
      <c r="Q6" s="156">
        <f>B6+B7+B8+B9+B10+B11+B15+B16+B17+B18+B20+B21+B22+B23+B24+B25+B26+B27+B31+B32+B33+B34+B35+B36+B37+B43</f>
        <v>140570</v>
      </c>
    </row>
    <row r="7" spans="1:17" ht="15" customHeight="1">
      <c r="A7" s="18" t="s">
        <v>329</v>
      </c>
      <c r="B7" s="19">
        <v>5510</v>
      </c>
      <c r="C7" s="19"/>
      <c r="D7" s="19">
        <f t="shared" si="0"/>
        <v>5510</v>
      </c>
      <c r="N7" s="155" t="s">
        <v>230</v>
      </c>
      <c r="O7" s="144" t="s">
        <v>25</v>
      </c>
      <c r="P7" s="156">
        <v>16394.2</v>
      </c>
      <c r="Q7" s="156">
        <f>B38+B39+B40+B46+B47+B48+B49+B50+B51+B52+B54+B55+B56+B57+B58+B62+B63+B64+B65+B69+B70+B71+B75+B76+B77+B93+B97+B102+B103+B104+B105</f>
        <v>19380</v>
      </c>
    </row>
    <row r="8" spans="1:17" ht="15" customHeight="1">
      <c r="A8" s="18" t="s">
        <v>3</v>
      </c>
      <c r="B8" s="19">
        <v>1495</v>
      </c>
      <c r="C8" s="19"/>
      <c r="D8" s="19">
        <f t="shared" si="0"/>
        <v>1495</v>
      </c>
      <c r="N8" s="155" t="s">
        <v>231</v>
      </c>
      <c r="O8" s="144" t="s">
        <v>232</v>
      </c>
      <c r="P8" s="156">
        <v>9846</v>
      </c>
      <c r="Q8" s="156">
        <f>B78+B79+B81+B82+B83+B85+B86+B87+B88</f>
        <v>10995</v>
      </c>
    </row>
    <row r="9" spans="1:17" ht="15" customHeight="1">
      <c r="A9" s="18" t="s">
        <v>4</v>
      </c>
      <c r="B9" s="19">
        <v>27155</v>
      </c>
      <c r="C9" s="19"/>
      <c r="D9" s="19">
        <f t="shared" si="0"/>
        <v>27155</v>
      </c>
      <c r="G9" s="152"/>
      <c r="N9" s="155" t="s">
        <v>233</v>
      </c>
      <c r="O9" s="144" t="s">
        <v>234</v>
      </c>
      <c r="P9" s="157">
        <v>152061.8</v>
      </c>
      <c r="Q9" s="157">
        <f>B89+B108+B114+B118+B119+B128+B131+B133+B129+B132+B126+B122</f>
        <v>132428.8</v>
      </c>
    </row>
    <row r="10" spans="1:17" ht="15" customHeight="1">
      <c r="A10" s="18" t="s">
        <v>5</v>
      </c>
      <c r="B10" s="19">
        <v>15000</v>
      </c>
      <c r="C10" s="19"/>
      <c r="D10" s="19">
        <f t="shared" si="0"/>
        <v>15000</v>
      </c>
      <c r="N10" s="155" t="s">
        <v>243</v>
      </c>
      <c r="O10" s="144" t="s">
        <v>239</v>
      </c>
      <c r="P10" s="157">
        <v>217041.1</v>
      </c>
      <c r="Q10" s="157">
        <f>výdaje!E197-Q12</f>
        <v>221853.9</v>
      </c>
    </row>
    <row r="11" spans="1:17" ht="15" customHeight="1">
      <c r="A11" s="184" t="s">
        <v>6</v>
      </c>
      <c r="B11" s="19">
        <v>41125</v>
      </c>
      <c r="C11" s="19"/>
      <c r="D11" s="19">
        <f t="shared" si="0"/>
        <v>41125</v>
      </c>
      <c r="N11" s="158" t="s">
        <v>244</v>
      </c>
      <c r="O11" s="144" t="s">
        <v>240</v>
      </c>
      <c r="P11" s="156">
        <v>127842</v>
      </c>
      <c r="Q11" s="156">
        <f>výdaje!F197</f>
        <v>103297.09999999999</v>
      </c>
    </row>
    <row r="12" spans="1:17" ht="18" customHeight="1" thickBot="1">
      <c r="A12" s="153" t="s">
        <v>7</v>
      </c>
      <c r="B12" s="154">
        <f>SUM(B6:B11)</f>
        <v>115655</v>
      </c>
      <c r="C12" s="24"/>
      <c r="D12" s="154">
        <f>SUM(D6:D11)</f>
        <v>115655</v>
      </c>
      <c r="E12" s="154">
        <v>0</v>
      </c>
      <c r="F12" s="156">
        <f>D12+E12</f>
        <v>115655</v>
      </c>
      <c r="N12" s="158" t="s">
        <v>245</v>
      </c>
      <c r="O12" s="144" t="s">
        <v>242</v>
      </c>
      <c r="P12" s="156">
        <v>7876.9</v>
      </c>
      <c r="Q12" s="156">
        <f>výdaje!C195</f>
        <v>7410</v>
      </c>
    </row>
    <row r="13" spans="1:17" ht="11.25" customHeight="1">
      <c r="A13" s="159"/>
      <c r="B13" s="24"/>
      <c r="C13" s="24"/>
      <c r="D13" s="24"/>
      <c r="E13" s="24"/>
      <c r="F13" s="156"/>
      <c r="N13" s="158"/>
      <c r="O13" s="144"/>
      <c r="P13" s="156"/>
      <c r="Q13" s="156"/>
    </row>
    <row r="14" spans="1:17" ht="18" customHeight="1">
      <c r="A14" s="17" t="s">
        <v>170</v>
      </c>
      <c r="N14" s="155" t="s">
        <v>245</v>
      </c>
      <c r="O14" s="144" t="s">
        <v>241</v>
      </c>
      <c r="P14" s="156">
        <v>45178</v>
      </c>
      <c r="Q14" s="156">
        <f>B139+B140+B141</f>
        <v>29187.2</v>
      </c>
    </row>
    <row r="15" spans="1:15" ht="15" customHeight="1">
      <c r="A15" s="18" t="s">
        <v>16</v>
      </c>
      <c r="B15" s="19">
        <v>800</v>
      </c>
      <c r="C15" s="19"/>
      <c r="D15" s="19">
        <f>B15</f>
        <v>800</v>
      </c>
      <c r="O15" s="144"/>
    </row>
    <row r="16" spans="1:17" ht="15" customHeight="1">
      <c r="A16" s="18" t="s">
        <v>15</v>
      </c>
      <c r="B16" s="19">
        <v>3500</v>
      </c>
      <c r="C16" s="19"/>
      <c r="D16" s="19">
        <f aca="true" t="shared" si="1" ref="D16:D27">B16</f>
        <v>3500</v>
      </c>
      <c r="O16" s="144"/>
      <c r="P16" s="156">
        <f>P6+P7+P8+P9+P14</f>
        <v>352760</v>
      </c>
      <c r="Q16" s="156">
        <f>Q6+Q7+Q8+Q9+Q14</f>
        <v>332561</v>
      </c>
    </row>
    <row r="17" spans="1:17" s="147" customFormat="1" ht="15" customHeight="1">
      <c r="A17" s="18" t="s">
        <v>103</v>
      </c>
      <c r="B17" s="19">
        <v>10</v>
      </c>
      <c r="C17" s="19"/>
      <c r="D17" s="19">
        <f t="shared" si="1"/>
        <v>10</v>
      </c>
      <c r="L17" s="150"/>
      <c r="N17" s="150"/>
      <c r="O17" s="144"/>
      <c r="P17" s="156">
        <f>P10+P11+P12</f>
        <v>352760</v>
      </c>
      <c r="Q17" s="156">
        <f>Q10+Q11+Q12</f>
        <v>332561</v>
      </c>
    </row>
    <row r="18" spans="1:4" s="147" customFormat="1" ht="15" customHeight="1">
      <c r="A18" s="18" t="s">
        <v>8</v>
      </c>
      <c r="B18" s="19">
        <v>5</v>
      </c>
      <c r="C18" s="19"/>
      <c r="D18" s="19">
        <f t="shared" si="1"/>
        <v>5</v>
      </c>
    </row>
    <row r="19" spans="1:12" ht="15" customHeight="1" hidden="1">
      <c r="A19" s="18" t="s">
        <v>9</v>
      </c>
      <c r="B19" s="19">
        <v>0</v>
      </c>
      <c r="C19" s="19"/>
      <c r="D19" s="19">
        <f t="shared" si="1"/>
        <v>0</v>
      </c>
      <c r="L19" s="147"/>
    </row>
    <row r="20" spans="1:4" ht="15" customHeight="1">
      <c r="A20" s="18" t="s">
        <v>10</v>
      </c>
      <c r="B20" s="19">
        <v>4500</v>
      </c>
      <c r="C20" s="19"/>
      <c r="D20" s="19">
        <f t="shared" si="1"/>
        <v>4500</v>
      </c>
    </row>
    <row r="21" spans="1:4" ht="15" customHeight="1">
      <c r="A21" s="18" t="s">
        <v>11</v>
      </c>
      <c r="B21" s="19">
        <v>10</v>
      </c>
      <c r="C21" s="19"/>
      <c r="D21" s="19">
        <f t="shared" si="1"/>
        <v>10</v>
      </c>
    </row>
    <row r="22" spans="1:4" ht="15" customHeight="1">
      <c r="A22" s="18" t="s">
        <v>12</v>
      </c>
      <c r="B22" s="19">
        <v>50</v>
      </c>
      <c r="C22" s="19"/>
      <c r="D22" s="19">
        <f t="shared" si="1"/>
        <v>50</v>
      </c>
    </row>
    <row r="23" spans="1:4" ht="15" customHeight="1">
      <c r="A23" s="18" t="s">
        <v>13</v>
      </c>
      <c r="B23" s="19">
        <v>200</v>
      </c>
      <c r="C23" s="19"/>
      <c r="D23" s="19">
        <f t="shared" si="1"/>
        <v>200</v>
      </c>
    </row>
    <row r="24" spans="1:7" ht="15" customHeight="1">
      <c r="A24" s="18" t="s">
        <v>14</v>
      </c>
      <c r="B24" s="19">
        <v>1000</v>
      </c>
      <c r="C24" s="19"/>
      <c r="D24" s="19">
        <f t="shared" si="1"/>
        <v>1000</v>
      </c>
      <c r="G24" s="156"/>
    </row>
    <row r="25" spans="1:7" ht="15" customHeight="1">
      <c r="A25" s="18" t="s">
        <v>290</v>
      </c>
      <c r="B25" s="19">
        <v>650</v>
      </c>
      <c r="C25" s="19"/>
      <c r="D25" s="19">
        <f t="shared" si="1"/>
        <v>650</v>
      </c>
      <c r="G25" s="156"/>
    </row>
    <row r="26" spans="1:4" ht="15" customHeight="1">
      <c r="A26" s="18" t="s">
        <v>17</v>
      </c>
      <c r="B26" s="19">
        <v>300</v>
      </c>
      <c r="C26" s="19"/>
      <c r="D26" s="19">
        <f t="shared" si="1"/>
        <v>300</v>
      </c>
    </row>
    <row r="27" spans="1:4" ht="15" customHeight="1">
      <c r="A27" s="163" t="s">
        <v>18</v>
      </c>
      <c r="B27" s="19">
        <v>5</v>
      </c>
      <c r="C27" s="19"/>
      <c r="D27" s="19">
        <f t="shared" si="1"/>
        <v>5</v>
      </c>
    </row>
    <row r="28" spans="1:6" ht="18" customHeight="1" thickBot="1">
      <c r="A28" s="153" t="s">
        <v>7</v>
      </c>
      <c r="B28" s="154">
        <f>SUM(B15:B27)</f>
        <v>11030</v>
      </c>
      <c r="C28" s="24"/>
      <c r="D28" s="154">
        <f>SUM(D15:D27)</f>
        <v>11030</v>
      </c>
      <c r="E28" s="154">
        <v>0</v>
      </c>
      <c r="F28" s="156">
        <f>D28+E28</f>
        <v>11030</v>
      </c>
    </row>
    <row r="29" spans="1:6" ht="11.25" customHeight="1">
      <c r="A29" s="159"/>
      <c r="B29" s="24"/>
      <c r="C29" s="24"/>
      <c r="D29" s="24"/>
      <c r="E29" s="24"/>
      <c r="F29" s="156"/>
    </row>
    <row r="30" ht="18" customHeight="1">
      <c r="A30" s="17" t="s">
        <v>171</v>
      </c>
    </row>
    <row r="31" spans="1:4" ht="15" customHeight="1">
      <c r="A31" s="18" t="s">
        <v>20</v>
      </c>
      <c r="B31" s="19">
        <v>10</v>
      </c>
      <c r="C31" s="19"/>
      <c r="D31" s="19">
        <f>B31</f>
        <v>10</v>
      </c>
    </row>
    <row r="32" spans="1:4" ht="15" customHeight="1">
      <c r="A32" s="18" t="s">
        <v>19</v>
      </c>
      <c r="B32" s="19">
        <v>20</v>
      </c>
      <c r="C32" s="19"/>
      <c r="D32" s="19">
        <f aca="true" t="shared" si="2" ref="D32:D40">B32</f>
        <v>20</v>
      </c>
    </row>
    <row r="33" spans="1:4" ht="15" customHeight="1">
      <c r="A33" s="18" t="s">
        <v>21</v>
      </c>
      <c r="B33" s="19">
        <v>5200</v>
      </c>
      <c r="C33" s="19"/>
      <c r="D33" s="19">
        <f t="shared" si="2"/>
        <v>5200</v>
      </c>
    </row>
    <row r="34" spans="1:6" ht="15" customHeight="1">
      <c r="A34" s="18" t="s">
        <v>292</v>
      </c>
      <c r="B34" s="19">
        <v>2000</v>
      </c>
      <c r="C34" s="19"/>
      <c r="D34" s="19">
        <f t="shared" si="2"/>
        <v>2000</v>
      </c>
      <c r="F34" s="156"/>
    </row>
    <row r="35" spans="1:4" ht="15" customHeight="1">
      <c r="A35" s="18" t="s">
        <v>22</v>
      </c>
      <c r="B35" s="19">
        <v>260</v>
      </c>
      <c r="C35" s="19"/>
      <c r="D35" s="19">
        <f t="shared" si="2"/>
        <v>260</v>
      </c>
    </row>
    <row r="36" spans="1:4" ht="15" customHeight="1">
      <c r="A36" s="18" t="s">
        <v>293</v>
      </c>
      <c r="B36" s="19">
        <v>210</v>
      </c>
      <c r="C36" s="19"/>
      <c r="D36" s="19">
        <f t="shared" si="2"/>
        <v>210</v>
      </c>
    </row>
    <row r="37" spans="1:4" ht="15" customHeight="1">
      <c r="A37" s="18" t="s">
        <v>23</v>
      </c>
      <c r="B37" s="19">
        <v>15</v>
      </c>
      <c r="C37" s="19"/>
      <c r="D37" s="19">
        <f t="shared" si="2"/>
        <v>15</v>
      </c>
    </row>
    <row r="38" spans="1:4" ht="15" customHeight="1">
      <c r="A38" s="18" t="s">
        <v>291</v>
      </c>
      <c r="B38" s="19">
        <v>120</v>
      </c>
      <c r="C38" s="19"/>
      <c r="D38" s="19">
        <f t="shared" si="2"/>
        <v>120</v>
      </c>
    </row>
    <row r="39" spans="1:4" ht="15" customHeight="1">
      <c r="A39" s="18" t="s">
        <v>294</v>
      </c>
      <c r="B39" s="19">
        <v>500</v>
      </c>
      <c r="C39" s="19"/>
      <c r="D39" s="19">
        <f t="shared" si="2"/>
        <v>500</v>
      </c>
    </row>
    <row r="40" spans="1:8" ht="15" customHeight="1">
      <c r="A40" s="18" t="s">
        <v>26</v>
      </c>
      <c r="B40" s="19">
        <v>5</v>
      </c>
      <c r="C40" s="19"/>
      <c r="D40" s="19">
        <f t="shared" si="2"/>
        <v>5</v>
      </c>
      <c r="F40" s="147"/>
      <c r="G40" s="147"/>
      <c r="H40" s="147"/>
    </row>
    <row r="41" spans="1:6" ht="18" customHeight="1" thickBot="1">
      <c r="A41" s="153" t="s">
        <v>7</v>
      </c>
      <c r="B41" s="154">
        <f>SUM(B31:B40)</f>
        <v>8340</v>
      </c>
      <c r="C41" s="24"/>
      <c r="D41" s="154">
        <f>SUM(D31:D40)</f>
        <v>8340</v>
      </c>
      <c r="E41" s="154">
        <v>0</v>
      </c>
      <c r="F41" s="156">
        <f>D41+E41</f>
        <v>8340</v>
      </c>
    </row>
    <row r="42" spans="1:9" s="147" customFormat="1" ht="11.25" customHeight="1">
      <c r="A42" s="159"/>
      <c r="F42" s="150"/>
      <c r="G42" s="150"/>
      <c r="H42" s="150"/>
      <c r="I42" s="197"/>
    </row>
    <row r="43" spans="1:8" ht="18" customHeight="1" thickBot="1">
      <c r="A43" s="229" t="s">
        <v>24</v>
      </c>
      <c r="B43" s="154">
        <v>6170</v>
      </c>
      <c r="C43" s="24"/>
      <c r="D43" s="154">
        <f>B43</f>
        <v>6170</v>
      </c>
      <c r="E43" s="154">
        <v>0</v>
      </c>
      <c r="F43" s="156">
        <f>D43+E43</f>
        <v>6170</v>
      </c>
      <c r="H43" s="156"/>
    </row>
    <row r="44" ht="11.25" customHeight="1">
      <c r="A44" s="160"/>
    </row>
    <row r="45" ht="15" customHeight="1">
      <c r="A45" s="160" t="s">
        <v>27</v>
      </c>
    </row>
    <row r="46" spans="1:4" ht="15" customHeight="1">
      <c r="A46" s="18" t="s">
        <v>441</v>
      </c>
      <c r="B46" s="19">
        <v>47</v>
      </c>
      <c r="C46" s="19"/>
      <c r="D46" s="19">
        <f>B46</f>
        <v>47</v>
      </c>
    </row>
    <row r="47" spans="1:4" ht="15" customHeight="1">
      <c r="A47" s="18" t="s">
        <v>442</v>
      </c>
      <c r="B47" s="19">
        <v>92</v>
      </c>
      <c r="C47" s="19"/>
      <c r="D47" s="19">
        <f aca="true" t="shared" si="3" ref="D47:D58">B47</f>
        <v>92</v>
      </c>
    </row>
    <row r="48" spans="1:4" ht="15" customHeight="1">
      <c r="A48" s="18" t="s">
        <v>443</v>
      </c>
      <c r="B48" s="19">
        <v>50</v>
      </c>
      <c r="C48" s="19"/>
      <c r="D48" s="19">
        <f t="shared" si="3"/>
        <v>50</v>
      </c>
    </row>
    <row r="49" spans="1:4" ht="15" customHeight="1">
      <c r="A49" s="18" t="s">
        <v>444</v>
      </c>
      <c r="B49" s="19">
        <v>84</v>
      </c>
      <c r="C49" s="19"/>
      <c r="D49" s="19">
        <f t="shared" si="3"/>
        <v>84</v>
      </c>
    </row>
    <row r="50" spans="1:5" ht="15" customHeight="1">
      <c r="A50" s="18" t="s">
        <v>445</v>
      </c>
      <c r="B50" s="19">
        <v>498</v>
      </c>
      <c r="C50" s="19"/>
      <c r="D50" s="19">
        <f t="shared" si="3"/>
        <v>498</v>
      </c>
      <c r="E50" s="156"/>
    </row>
    <row r="51" spans="1:4" ht="15" customHeight="1">
      <c r="A51" s="18" t="s">
        <v>446</v>
      </c>
      <c r="B51" s="19">
        <v>1665</v>
      </c>
      <c r="C51" s="19"/>
      <c r="D51" s="19">
        <f t="shared" si="3"/>
        <v>1665</v>
      </c>
    </row>
    <row r="52" spans="1:4" ht="15" customHeight="1">
      <c r="A52" s="18" t="s">
        <v>447</v>
      </c>
      <c r="B52" s="19">
        <v>9</v>
      </c>
      <c r="C52" s="19"/>
      <c r="D52" s="19">
        <f t="shared" si="3"/>
        <v>9</v>
      </c>
    </row>
    <row r="53" spans="1:4" ht="15" customHeight="1">
      <c r="A53" s="18"/>
      <c r="B53" s="19"/>
      <c r="C53" s="19"/>
      <c r="D53" s="19"/>
    </row>
    <row r="54" spans="1:5" ht="15" customHeight="1">
      <c r="A54" s="18" t="s">
        <v>440</v>
      </c>
      <c r="B54" s="19">
        <v>403</v>
      </c>
      <c r="C54" s="19"/>
      <c r="D54" s="19">
        <f t="shared" si="3"/>
        <v>403</v>
      </c>
      <c r="E54" s="156"/>
    </row>
    <row r="55" spans="1:4" ht="15" customHeight="1">
      <c r="A55" s="18" t="s">
        <v>28</v>
      </c>
      <c r="B55" s="19">
        <v>193</v>
      </c>
      <c r="C55" s="19"/>
      <c r="D55" s="19">
        <f t="shared" si="3"/>
        <v>193</v>
      </c>
    </row>
    <row r="56" spans="1:5" ht="15" customHeight="1">
      <c r="A56" s="18" t="s">
        <v>439</v>
      </c>
      <c r="B56" s="19">
        <v>681</v>
      </c>
      <c r="C56" s="19"/>
      <c r="D56" s="19">
        <f t="shared" si="3"/>
        <v>681</v>
      </c>
      <c r="E56" s="156"/>
    </row>
    <row r="57" spans="1:4" ht="15" customHeight="1">
      <c r="A57" s="18" t="s">
        <v>438</v>
      </c>
      <c r="B57" s="19">
        <v>67</v>
      </c>
      <c r="C57" s="19"/>
      <c r="D57" s="19">
        <f t="shared" si="3"/>
        <v>67</v>
      </c>
    </row>
    <row r="58" spans="1:4" ht="15" customHeight="1">
      <c r="A58" s="18" t="s">
        <v>448</v>
      </c>
      <c r="B58" s="19">
        <v>100</v>
      </c>
      <c r="C58" s="19"/>
      <c r="D58" s="19">
        <f t="shared" si="3"/>
        <v>100</v>
      </c>
    </row>
    <row r="59" spans="1:6" ht="18" customHeight="1" thickBot="1">
      <c r="A59" s="153" t="s">
        <v>7</v>
      </c>
      <c r="B59" s="154">
        <f>SUM(B46:B58)</f>
        <v>3889</v>
      </c>
      <c r="C59" s="24"/>
      <c r="D59" s="154">
        <f>SUM(D46:D58)</f>
        <v>3889</v>
      </c>
      <c r="E59" s="154">
        <v>0</v>
      </c>
      <c r="F59" s="156">
        <f>D59+E59</f>
        <v>3889</v>
      </c>
    </row>
    <row r="60" spans="1:6" ht="11.25" customHeight="1">
      <c r="A60" s="159"/>
      <c r="B60" s="24"/>
      <c r="C60" s="24"/>
      <c r="D60" s="24"/>
      <c r="E60" s="24"/>
      <c r="F60" s="156"/>
    </row>
    <row r="61" ht="15" customHeight="1">
      <c r="A61" s="17" t="s">
        <v>172</v>
      </c>
    </row>
    <row r="62" spans="1:4" ht="15" customHeight="1">
      <c r="A62" s="184" t="s">
        <v>31</v>
      </c>
      <c r="B62" s="19">
        <v>100</v>
      </c>
      <c r="C62" s="19"/>
      <c r="D62" s="19">
        <f>B62</f>
        <v>100</v>
      </c>
    </row>
    <row r="63" spans="1:4" ht="15" customHeight="1">
      <c r="A63" s="18" t="s">
        <v>29</v>
      </c>
      <c r="B63" s="19">
        <v>300</v>
      </c>
      <c r="C63" s="19"/>
      <c r="D63" s="19">
        <f>B63</f>
        <v>300</v>
      </c>
    </row>
    <row r="64" spans="1:9" ht="15" customHeight="1">
      <c r="A64" s="184" t="s">
        <v>30</v>
      </c>
      <c r="B64" s="19">
        <v>75</v>
      </c>
      <c r="C64" s="19"/>
      <c r="D64" s="19">
        <f>B64</f>
        <v>75</v>
      </c>
      <c r="H64" s="150">
        <v>50000</v>
      </c>
      <c r="I64" s="144" t="s">
        <v>347</v>
      </c>
    </row>
    <row r="65" spans="1:4" ht="15" customHeight="1">
      <c r="A65" s="18" t="s">
        <v>295</v>
      </c>
      <c r="B65" s="19">
        <v>582</v>
      </c>
      <c r="C65" s="19"/>
      <c r="D65" s="19">
        <f>B65</f>
        <v>582</v>
      </c>
    </row>
    <row r="66" spans="1:6" ht="18" customHeight="1" thickBot="1">
      <c r="A66" s="153" t="s">
        <v>7</v>
      </c>
      <c r="B66" s="154">
        <f>SUM(B62:B65)</f>
        <v>1057</v>
      </c>
      <c r="C66" s="24"/>
      <c r="D66" s="154">
        <f>SUM(D62:D65)</f>
        <v>1057</v>
      </c>
      <c r="E66" s="154">
        <v>0</v>
      </c>
      <c r="F66" s="156">
        <f>D66+E66</f>
        <v>1057</v>
      </c>
    </row>
    <row r="67" spans="1:6" ht="11.25" customHeight="1">
      <c r="A67" s="159"/>
      <c r="B67" s="24"/>
      <c r="C67" s="24"/>
      <c r="D67" s="24"/>
      <c r="E67" s="24"/>
      <c r="F67" s="156"/>
    </row>
    <row r="68" ht="18" customHeight="1">
      <c r="A68" s="17" t="s">
        <v>173</v>
      </c>
    </row>
    <row r="69" spans="1:4" ht="15" customHeight="1">
      <c r="A69" s="18" t="s">
        <v>37</v>
      </c>
      <c r="B69" s="19">
        <v>650</v>
      </c>
      <c r="C69" s="19"/>
      <c r="D69" s="19">
        <f>B69</f>
        <v>650</v>
      </c>
    </row>
    <row r="70" spans="1:4" ht="15" customHeight="1">
      <c r="A70" s="184" t="s">
        <v>34</v>
      </c>
      <c r="B70" s="19">
        <v>2419</v>
      </c>
      <c r="C70" s="19"/>
      <c r="D70" s="19">
        <f>B70</f>
        <v>2419</v>
      </c>
    </row>
    <row r="71" spans="1:4" ht="15" customHeight="1">
      <c r="A71" s="18" t="s">
        <v>36</v>
      </c>
      <c r="B71" s="19">
        <v>700</v>
      </c>
      <c r="C71" s="19"/>
      <c r="D71" s="19">
        <f>B71</f>
        <v>700</v>
      </c>
    </row>
    <row r="72" spans="1:6" ht="18" customHeight="1" thickBot="1">
      <c r="A72" s="153" t="s">
        <v>7</v>
      </c>
      <c r="B72" s="154">
        <f>SUM(B69:B71)</f>
        <v>3769</v>
      </c>
      <c r="C72" s="24"/>
      <c r="D72" s="154">
        <f>SUM(D69:D71)</f>
        <v>3769</v>
      </c>
      <c r="E72" s="154">
        <v>0</v>
      </c>
      <c r="F72" s="156">
        <f>D72+E72</f>
        <v>3769</v>
      </c>
    </row>
    <row r="73" spans="1:6" ht="11.25" customHeight="1">
      <c r="A73" s="159"/>
      <c r="B73" s="24"/>
      <c r="C73" s="24"/>
      <c r="D73" s="24"/>
      <c r="E73" s="24"/>
      <c r="F73" s="156"/>
    </row>
    <row r="74" spans="1:4" ht="18" customHeight="1">
      <c r="A74" s="17" t="s">
        <v>174</v>
      </c>
      <c r="B74" s="19"/>
      <c r="C74" s="19"/>
      <c r="D74" s="19"/>
    </row>
    <row r="75" spans="1:4" ht="15" customHeight="1">
      <c r="A75" s="184" t="s">
        <v>449</v>
      </c>
      <c r="B75" s="19">
        <v>2250</v>
      </c>
      <c r="C75" s="19"/>
      <c r="D75" s="19">
        <f>B75</f>
        <v>2250</v>
      </c>
    </row>
    <row r="76" spans="1:10" ht="15" customHeight="1">
      <c r="A76" s="184" t="s">
        <v>33</v>
      </c>
      <c r="B76" s="19">
        <v>5000</v>
      </c>
      <c r="C76" s="19"/>
      <c r="D76" s="19">
        <f>B76</f>
        <v>5000</v>
      </c>
      <c r="H76" s="150" t="s">
        <v>361</v>
      </c>
      <c r="J76" s="150" t="s">
        <v>358</v>
      </c>
    </row>
    <row r="77" spans="1:4" ht="15" customHeight="1">
      <c r="A77" s="184" t="s">
        <v>323</v>
      </c>
      <c r="B77" s="19">
        <v>50</v>
      </c>
      <c r="C77" s="19"/>
      <c r="D77" s="19">
        <f>B77</f>
        <v>50</v>
      </c>
    </row>
    <row r="78" spans="1:5" ht="15" customHeight="1">
      <c r="A78" s="184" t="s">
        <v>35</v>
      </c>
      <c r="B78" s="19">
        <v>100</v>
      </c>
      <c r="C78" s="19"/>
      <c r="D78" s="19"/>
      <c r="E78" s="19">
        <f>B78</f>
        <v>100</v>
      </c>
    </row>
    <row r="79" spans="1:5" ht="15" customHeight="1">
      <c r="A79" s="184" t="s">
        <v>324</v>
      </c>
      <c r="B79" s="19">
        <v>4000</v>
      </c>
      <c r="C79" s="19"/>
      <c r="D79" s="19"/>
      <c r="E79" s="19">
        <f aca="true" t="shared" si="4" ref="E79:E88">B79</f>
        <v>4000</v>
      </c>
    </row>
    <row r="80" spans="1:5" ht="15" customHeight="1" hidden="1">
      <c r="A80" s="184" t="s">
        <v>142</v>
      </c>
      <c r="B80" s="19">
        <v>0</v>
      </c>
      <c r="C80" s="19"/>
      <c r="D80" s="19"/>
      <c r="E80" s="19">
        <f t="shared" si="4"/>
        <v>0</v>
      </c>
    </row>
    <row r="81" spans="1:8" ht="15" customHeight="1">
      <c r="A81" s="184" t="s">
        <v>32</v>
      </c>
      <c r="B81" s="19">
        <v>1500</v>
      </c>
      <c r="C81" s="19"/>
      <c r="D81" s="19"/>
      <c r="E81" s="19">
        <f t="shared" si="4"/>
        <v>1500</v>
      </c>
      <c r="F81" s="147"/>
      <c r="G81" s="147"/>
      <c r="H81" s="147"/>
    </row>
    <row r="82" spans="1:5" ht="15" customHeight="1">
      <c r="A82" s="184" t="s">
        <v>304</v>
      </c>
      <c r="B82" s="19">
        <v>630</v>
      </c>
      <c r="C82" s="19"/>
      <c r="D82" s="19"/>
      <c r="E82" s="19">
        <f t="shared" si="4"/>
        <v>630</v>
      </c>
    </row>
    <row r="83" spans="1:9" s="147" customFormat="1" ht="15" customHeight="1">
      <c r="A83" s="184" t="s">
        <v>305</v>
      </c>
      <c r="B83" s="19">
        <v>3000</v>
      </c>
      <c r="C83" s="19"/>
      <c r="D83" s="19"/>
      <c r="E83" s="19">
        <f t="shared" si="4"/>
        <v>3000</v>
      </c>
      <c r="F83" s="150"/>
      <c r="G83" s="150"/>
      <c r="H83" s="150"/>
      <c r="I83" s="197"/>
    </row>
    <row r="84" spans="1:5" ht="15" customHeight="1" hidden="1">
      <c r="A84" s="184" t="s">
        <v>303</v>
      </c>
      <c r="B84" s="19">
        <v>0</v>
      </c>
      <c r="C84" s="19"/>
      <c r="D84" s="19"/>
      <c r="E84" s="19">
        <f t="shared" si="4"/>
        <v>0</v>
      </c>
    </row>
    <row r="85" spans="1:5" ht="15" customHeight="1">
      <c r="A85" s="184" t="s">
        <v>85</v>
      </c>
      <c r="B85" s="19">
        <v>759</v>
      </c>
      <c r="C85" s="19"/>
      <c r="D85" s="19"/>
      <c r="E85" s="19">
        <f t="shared" si="4"/>
        <v>759</v>
      </c>
    </row>
    <row r="86" spans="1:5" ht="15" customHeight="1">
      <c r="A86" s="184" t="s">
        <v>84</v>
      </c>
      <c r="B86" s="19">
        <v>259</v>
      </c>
      <c r="C86" s="19"/>
      <c r="D86" s="19"/>
      <c r="E86" s="19">
        <f t="shared" si="4"/>
        <v>259</v>
      </c>
    </row>
    <row r="87" spans="1:5" ht="15" customHeight="1">
      <c r="A87" s="184" t="s">
        <v>298</v>
      </c>
      <c r="B87" s="19">
        <v>147</v>
      </c>
      <c r="C87" s="19"/>
      <c r="D87" s="19"/>
      <c r="E87" s="19">
        <f t="shared" si="4"/>
        <v>147</v>
      </c>
    </row>
    <row r="88" spans="1:5" ht="15" customHeight="1">
      <c r="A88" s="184" t="s">
        <v>388</v>
      </c>
      <c r="B88" s="19">
        <v>600</v>
      </c>
      <c r="C88" s="19"/>
      <c r="E88" s="19">
        <f t="shared" si="4"/>
        <v>600</v>
      </c>
    </row>
    <row r="89" spans="1:4" ht="15" customHeight="1">
      <c r="A89" s="18" t="s">
        <v>152</v>
      </c>
      <c r="B89" s="19">
        <v>1828</v>
      </c>
      <c r="C89" s="19"/>
      <c r="D89" s="19">
        <f>B89</f>
        <v>1828</v>
      </c>
    </row>
    <row r="90" spans="1:9" ht="18" customHeight="1" thickBot="1">
      <c r="A90" s="153" t="s">
        <v>7</v>
      </c>
      <c r="B90" s="154">
        <f>SUM(B75:B89)</f>
        <v>20123</v>
      </c>
      <c r="C90" s="24"/>
      <c r="D90" s="154">
        <f>SUM(D75:D89)</f>
        <v>9128</v>
      </c>
      <c r="E90" s="154">
        <f>SUM(E75:E89)</f>
        <v>10995</v>
      </c>
      <c r="F90" s="156">
        <f>D90+E90</f>
        <v>20123</v>
      </c>
      <c r="I90" s="183"/>
    </row>
    <row r="91" spans="1:9" ht="11.25" customHeight="1">
      <c r="A91" s="159"/>
      <c r="B91" s="24"/>
      <c r="C91" s="24"/>
      <c r="D91" s="24"/>
      <c r="E91" s="24"/>
      <c r="F91" s="156"/>
      <c r="I91" s="183"/>
    </row>
    <row r="92" ht="18" customHeight="1">
      <c r="A92" s="17" t="s">
        <v>175</v>
      </c>
    </row>
    <row r="93" spans="1:4" ht="15" customHeight="1">
      <c r="A93" s="184" t="s">
        <v>109</v>
      </c>
      <c r="B93" s="19">
        <v>100</v>
      </c>
      <c r="C93" s="19"/>
      <c r="D93" s="19">
        <f>B93</f>
        <v>100</v>
      </c>
    </row>
    <row r="94" spans="1:6" ht="18" customHeight="1" thickBot="1">
      <c r="A94" s="153" t="s">
        <v>7</v>
      </c>
      <c r="B94" s="154">
        <f>SUM(B93:B93)</f>
        <v>100</v>
      </c>
      <c r="C94" s="24"/>
      <c r="D94" s="154">
        <f>SUM(D93)</f>
        <v>100</v>
      </c>
      <c r="E94" s="154">
        <v>0</v>
      </c>
      <c r="F94" s="156">
        <f>D94+E94</f>
        <v>100</v>
      </c>
    </row>
    <row r="95" spans="1:6" ht="11.25" customHeight="1">
      <c r="A95" s="159"/>
      <c r="B95" s="24"/>
      <c r="C95" s="24"/>
      <c r="D95" s="24"/>
      <c r="E95" s="24"/>
      <c r="F95" s="156"/>
    </row>
    <row r="96" ht="18" customHeight="1">
      <c r="A96" s="17" t="s">
        <v>176</v>
      </c>
    </row>
    <row r="97" spans="1:4" ht="15" customHeight="1">
      <c r="A97" s="18" t="s">
        <v>38</v>
      </c>
      <c r="B97" s="19">
        <v>400</v>
      </c>
      <c r="C97" s="19"/>
      <c r="D97" s="19">
        <f>B97</f>
        <v>400</v>
      </c>
    </row>
    <row r="98" spans="1:6" ht="18" customHeight="1" thickBot="1">
      <c r="A98" s="153" t="s">
        <v>7</v>
      </c>
      <c r="B98" s="154">
        <f>SUM(B97)</f>
        <v>400</v>
      </c>
      <c r="C98" s="24"/>
      <c r="D98" s="154">
        <f>SUM(D97)</f>
        <v>400</v>
      </c>
      <c r="E98" s="154">
        <v>0</v>
      </c>
      <c r="F98" s="156">
        <f>D98+E98</f>
        <v>400</v>
      </c>
    </row>
    <row r="99" spans="1:6" ht="47.25" customHeight="1">
      <c r="A99" s="159"/>
      <c r="B99" s="24"/>
      <c r="C99" s="24"/>
      <c r="D99" s="24"/>
      <c r="E99" s="24"/>
      <c r="F99" s="156"/>
    </row>
    <row r="100" spans="1:6" ht="15" customHeight="1">
      <c r="A100" s="159"/>
      <c r="B100" s="24"/>
      <c r="C100" s="24"/>
      <c r="D100" s="24"/>
      <c r="E100" s="24"/>
      <c r="F100" s="156"/>
    </row>
    <row r="101" ht="18" customHeight="1">
      <c r="A101" s="17" t="s">
        <v>177</v>
      </c>
    </row>
    <row r="102" spans="1:4" ht="15" customHeight="1">
      <c r="A102" s="18" t="s">
        <v>296</v>
      </c>
      <c r="B102" s="19">
        <v>440</v>
      </c>
      <c r="C102" s="19"/>
      <c r="D102" s="19">
        <f>B102</f>
        <v>440</v>
      </c>
    </row>
    <row r="103" spans="1:4" ht="15" customHeight="1">
      <c r="A103" s="18" t="s">
        <v>40</v>
      </c>
      <c r="B103" s="19">
        <v>100</v>
      </c>
      <c r="C103" s="19"/>
      <c r="D103" s="19">
        <f>B103</f>
        <v>100</v>
      </c>
    </row>
    <row r="104" spans="1:4" ht="15" customHeight="1">
      <c r="A104" s="18" t="s">
        <v>301</v>
      </c>
      <c r="B104" s="19">
        <v>200</v>
      </c>
      <c r="C104" s="19"/>
      <c r="D104" s="19">
        <f>B104</f>
        <v>200</v>
      </c>
    </row>
    <row r="105" spans="1:8" ht="15" customHeight="1">
      <c r="A105" s="18" t="s">
        <v>39</v>
      </c>
      <c r="B105" s="19">
        <v>1500</v>
      </c>
      <c r="C105" s="19"/>
      <c r="D105" s="19">
        <f>B105</f>
        <v>1500</v>
      </c>
      <c r="F105" s="147"/>
      <c r="G105" s="147"/>
      <c r="H105" s="147"/>
    </row>
    <row r="106" spans="1:6" ht="18" customHeight="1" thickBot="1">
      <c r="A106" s="153" t="s">
        <v>7</v>
      </c>
      <c r="B106" s="154">
        <f>SUM(B102:B105)</f>
        <v>2240</v>
      </c>
      <c r="C106" s="24"/>
      <c r="D106" s="154">
        <f>SUM(D102:D105)</f>
        <v>2240</v>
      </c>
      <c r="E106" s="154">
        <v>0</v>
      </c>
      <c r="F106" s="156">
        <f>D106+E106</f>
        <v>2240</v>
      </c>
    </row>
    <row r="107" spans="1:6" ht="11.25" customHeight="1">
      <c r="A107" s="159"/>
      <c r="B107" s="24"/>
      <c r="C107" s="24"/>
      <c r="D107" s="24"/>
      <c r="E107" s="24"/>
      <c r="F107" s="156"/>
    </row>
    <row r="108" spans="1:9" s="147" customFormat="1" ht="15" customHeight="1">
      <c r="A108" s="230" t="s">
        <v>41</v>
      </c>
      <c r="B108" s="283">
        <v>1101.7</v>
      </c>
      <c r="C108" s="23"/>
      <c r="D108" s="23">
        <f>B108</f>
        <v>1101.7</v>
      </c>
      <c r="I108" s="197"/>
    </row>
    <row r="109" spans="1:9" ht="18" customHeight="1" thickBot="1">
      <c r="A109" s="22" t="s">
        <v>108</v>
      </c>
      <c r="B109" s="154">
        <f>B108+B106+B98+B94+B90+B72+B66+B59+B43+B41+B28+B12</f>
        <v>173874.7</v>
      </c>
      <c r="C109" s="24"/>
      <c r="D109" s="154">
        <f>D108+D106+D98+D94+D90+D72+D66+D59+D43+D41+D28+D12</f>
        <v>162879.7</v>
      </c>
      <c r="E109" s="154">
        <f>E106+E98+E94+E90</f>
        <v>10995</v>
      </c>
      <c r="F109" s="157">
        <f>D109+E109</f>
        <v>173874.7</v>
      </c>
      <c r="G109" s="147"/>
      <c r="H109" s="147"/>
      <c r="I109" s="183"/>
    </row>
    <row r="110" spans="1:9" ht="11.25" customHeight="1">
      <c r="A110" s="17"/>
      <c r="B110" s="24"/>
      <c r="C110" s="24"/>
      <c r="D110" s="24"/>
      <c r="E110" s="24"/>
      <c r="F110" s="157"/>
      <c r="G110" s="147"/>
      <c r="H110" s="147"/>
      <c r="I110" s="183"/>
    </row>
    <row r="111" spans="1:9" s="147" customFormat="1" ht="15" customHeight="1">
      <c r="A111" s="230" t="s">
        <v>169</v>
      </c>
      <c r="I111" s="197"/>
    </row>
    <row r="112" spans="1:9" s="147" customFormat="1" ht="15" customHeight="1">
      <c r="A112" s="231" t="s">
        <v>105</v>
      </c>
      <c r="B112" s="19">
        <v>2426.3</v>
      </c>
      <c r="C112" s="19"/>
      <c r="I112" s="197"/>
    </row>
    <row r="113" spans="1:9" s="147" customFormat="1" ht="15" customHeight="1">
      <c r="A113" s="231" t="s">
        <v>104</v>
      </c>
      <c r="B113" s="19">
        <v>23506.7</v>
      </c>
      <c r="C113" s="280"/>
      <c r="I113" s="197"/>
    </row>
    <row r="114" spans="1:9" s="147" customFormat="1" ht="18" customHeight="1">
      <c r="A114" s="164" t="s">
        <v>106</v>
      </c>
      <c r="B114" s="234">
        <f>SUM(B112:B113)</f>
        <v>25933</v>
      </c>
      <c r="C114" s="24"/>
      <c r="D114" s="24">
        <f>B114</f>
        <v>25933</v>
      </c>
      <c r="I114" s="197"/>
    </row>
    <row r="115" spans="1:9" s="147" customFormat="1" ht="15" customHeight="1" hidden="1">
      <c r="A115" s="163" t="s">
        <v>150</v>
      </c>
      <c r="B115" s="19">
        <v>0</v>
      </c>
      <c r="C115" s="19"/>
      <c r="I115" s="197"/>
    </row>
    <row r="116" spans="1:9" s="147" customFormat="1" ht="15" customHeight="1" hidden="1">
      <c r="A116" s="163" t="s">
        <v>137</v>
      </c>
      <c r="B116" s="19">
        <v>0</v>
      </c>
      <c r="C116" s="19"/>
      <c r="I116" s="197"/>
    </row>
    <row r="117" spans="1:9" s="147" customFormat="1" ht="10.5" customHeight="1">
      <c r="A117" s="163"/>
      <c r="B117" s="19"/>
      <c r="C117" s="19"/>
      <c r="I117" s="197"/>
    </row>
    <row r="118" spans="1:9" s="147" customFormat="1" ht="15" customHeight="1">
      <c r="A118" s="18" t="s">
        <v>118</v>
      </c>
      <c r="B118" s="19">
        <v>38104</v>
      </c>
      <c r="C118" s="24"/>
      <c r="D118" s="24">
        <f>B118</f>
        <v>38104</v>
      </c>
      <c r="I118" s="197"/>
    </row>
    <row r="119" spans="1:9" s="147" customFormat="1" ht="15" customHeight="1">
      <c r="A119" s="184" t="s">
        <v>119</v>
      </c>
      <c r="B119" s="19">
        <v>19000</v>
      </c>
      <c r="C119" s="24"/>
      <c r="D119" s="24">
        <f>B119</f>
        <v>19000</v>
      </c>
      <c r="I119" s="197"/>
    </row>
    <row r="120" spans="1:9" s="147" customFormat="1" ht="15" customHeight="1" hidden="1">
      <c r="A120" s="184" t="s">
        <v>140</v>
      </c>
      <c r="B120" s="19">
        <v>0</v>
      </c>
      <c r="C120" s="19"/>
      <c r="D120" s="19">
        <f>B120</f>
        <v>0</v>
      </c>
      <c r="H120" s="19">
        <v>460</v>
      </c>
      <c r="I120" s="197" t="s">
        <v>327</v>
      </c>
    </row>
    <row r="121" spans="1:9" s="147" customFormat="1" ht="15" customHeight="1" hidden="1">
      <c r="A121" s="184" t="s">
        <v>136</v>
      </c>
      <c r="B121" s="19">
        <v>0</v>
      </c>
      <c r="C121" s="19"/>
      <c r="D121" s="19">
        <f>B121</f>
        <v>0</v>
      </c>
      <c r="F121" s="201">
        <f>B134+B108</f>
        <v>130600.8</v>
      </c>
      <c r="I121" s="197"/>
    </row>
    <row r="122" spans="1:9" s="147" customFormat="1" ht="15" customHeight="1">
      <c r="A122" s="184" t="s">
        <v>218</v>
      </c>
      <c r="B122" s="19">
        <v>328</v>
      </c>
      <c r="C122" s="19"/>
      <c r="D122" s="19">
        <f>B122</f>
        <v>328</v>
      </c>
      <c r="F122" s="161"/>
      <c r="I122" s="197"/>
    </row>
    <row r="123" spans="1:9" s="147" customFormat="1" ht="15" customHeight="1" hidden="1">
      <c r="A123" s="184" t="s">
        <v>261</v>
      </c>
      <c r="B123" s="19">
        <v>0</v>
      </c>
      <c r="C123" s="19"/>
      <c r="F123" s="161"/>
      <c r="H123" s="19">
        <v>2200</v>
      </c>
      <c r="I123" s="197" t="s">
        <v>327</v>
      </c>
    </row>
    <row r="124" spans="1:9" s="147" customFormat="1" ht="15" customHeight="1" hidden="1">
      <c r="A124" s="184" t="s">
        <v>318</v>
      </c>
      <c r="B124" s="19">
        <v>0</v>
      </c>
      <c r="C124" s="19"/>
      <c r="F124" s="161"/>
      <c r="H124" s="19">
        <v>5000</v>
      </c>
      <c r="I124" s="197" t="s">
        <v>327</v>
      </c>
    </row>
    <row r="125" spans="1:9" s="147" customFormat="1" ht="15" customHeight="1" hidden="1">
      <c r="A125" s="184" t="s">
        <v>344</v>
      </c>
      <c r="B125" s="19">
        <v>0</v>
      </c>
      <c r="C125" s="19"/>
      <c r="F125" s="161"/>
      <c r="H125" s="19">
        <v>32000</v>
      </c>
      <c r="I125" s="197" t="s">
        <v>327</v>
      </c>
    </row>
    <row r="126" spans="1:9" s="147" customFormat="1" ht="15" customHeight="1">
      <c r="A126" s="184" t="s">
        <v>367</v>
      </c>
      <c r="B126" s="19">
        <v>54.8</v>
      </c>
      <c r="C126" s="19"/>
      <c r="D126" s="19">
        <f>B126</f>
        <v>54.8</v>
      </c>
      <c r="F126" s="197"/>
      <c r="H126" s="19"/>
      <c r="I126" s="197"/>
    </row>
    <row r="127" spans="1:9" s="147" customFormat="1" ht="15" customHeight="1" hidden="1">
      <c r="A127" s="184" t="s">
        <v>345</v>
      </c>
      <c r="B127" s="19">
        <v>0</v>
      </c>
      <c r="C127" s="19"/>
      <c r="F127" s="161"/>
      <c r="H127" s="19">
        <v>1700</v>
      </c>
      <c r="I127" s="197" t="s">
        <v>327</v>
      </c>
    </row>
    <row r="128" spans="1:9" s="147" customFormat="1" ht="15" customHeight="1">
      <c r="A128" s="184" t="s">
        <v>464</v>
      </c>
      <c r="B128" s="19">
        <v>5000</v>
      </c>
      <c r="C128" s="19"/>
      <c r="D128" s="205"/>
      <c r="E128" s="19">
        <f>B128</f>
        <v>5000</v>
      </c>
      <c r="H128" s="19">
        <v>3000</v>
      </c>
      <c r="I128" s="197" t="s">
        <v>328</v>
      </c>
    </row>
    <row r="129" spans="1:9" s="147" customFormat="1" ht="15" customHeight="1" hidden="1">
      <c r="A129" s="184" t="s">
        <v>326</v>
      </c>
      <c r="B129" s="19">
        <v>0</v>
      </c>
      <c r="C129" s="19"/>
      <c r="H129" s="19">
        <v>6500</v>
      </c>
      <c r="I129" s="197" t="s">
        <v>327</v>
      </c>
    </row>
    <row r="130" spans="1:9" s="147" customFormat="1" ht="15" customHeight="1" hidden="1">
      <c r="A130" s="163" t="s">
        <v>113</v>
      </c>
      <c r="B130" s="19">
        <v>0</v>
      </c>
      <c r="C130" s="19"/>
      <c r="I130" s="197"/>
    </row>
    <row r="131" spans="1:9" s="147" customFormat="1" ht="15" customHeight="1">
      <c r="A131" s="163" t="s">
        <v>86</v>
      </c>
      <c r="B131" s="162">
        <v>4779.3</v>
      </c>
      <c r="C131" s="220"/>
      <c r="E131" s="162">
        <f>B131</f>
        <v>4779.3</v>
      </c>
      <c r="I131" s="197"/>
    </row>
    <row r="132" spans="1:9" s="147" customFormat="1" ht="15" customHeight="1">
      <c r="A132" s="163" t="s">
        <v>87</v>
      </c>
      <c r="B132" s="19">
        <v>455.2</v>
      </c>
      <c r="C132" s="19"/>
      <c r="E132" s="162">
        <f>B132</f>
        <v>455.2</v>
      </c>
      <c r="I132" s="197"/>
    </row>
    <row r="133" spans="1:9" s="147" customFormat="1" ht="15" customHeight="1">
      <c r="A133" s="163" t="s">
        <v>88</v>
      </c>
      <c r="B133" s="162">
        <v>35844.8</v>
      </c>
      <c r="C133" s="220">
        <f>B131+B132+B133+B140</f>
        <v>43469</v>
      </c>
      <c r="E133" s="162">
        <f>B133</f>
        <v>35844.8</v>
      </c>
      <c r="F133" s="150"/>
      <c r="G133" s="150"/>
      <c r="H133" s="150"/>
      <c r="I133" s="197"/>
    </row>
    <row r="134" spans="1:6" ht="18" customHeight="1" thickBot="1">
      <c r="A134" s="22" t="s">
        <v>107</v>
      </c>
      <c r="B134" s="154">
        <f>SUM(B114:B133)</f>
        <v>129499.1</v>
      </c>
      <c r="C134" s="24"/>
      <c r="D134" s="154">
        <f>SUM(D112:D133)</f>
        <v>83419.8</v>
      </c>
      <c r="E134" s="154">
        <f>SUM(E112:E133)</f>
        <v>46079.3</v>
      </c>
      <c r="F134" s="156">
        <f>D134+E134</f>
        <v>129499.1</v>
      </c>
    </row>
    <row r="135" ht="11.25" customHeight="1">
      <c r="A135" s="163"/>
    </row>
    <row r="136" spans="1:9" ht="18" customHeight="1" thickBot="1">
      <c r="A136" s="153" t="s">
        <v>115</v>
      </c>
      <c r="B136" s="154">
        <f>B109+B134</f>
        <v>303373.80000000005</v>
      </c>
      <c r="C136" s="24"/>
      <c r="D136" s="154">
        <f>D109+D134</f>
        <v>246299.5</v>
      </c>
      <c r="E136" s="154">
        <f>E109+E134</f>
        <v>57074.3</v>
      </c>
      <c r="F136" s="19">
        <f>D136+E136</f>
        <v>303373.8</v>
      </c>
      <c r="G136" s="24"/>
      <c r="H136" s="147"/>
      <c r="I136" s="183"/>
    </row>
    <row r="137" spans="1:8" ht="11.25" customHeight="1">
      <c r="A137" s="159"/>
      <c r="F137" s="147"/>
      <c r="G137" s="147"/>
      <c r="H137" s="147"/>
    </row>
    <row r="138" spans="1:9" s="147" customFormat="1" ht="18" customHeight="1">
      <c r="A138" s="164" t="s">
        <v>146</v>
      </c>
      <c r="B138" s="164"/>
      <c r="F138" s="150"/>
      <c r="G138" s="150"/>
      <c r="H138" s="150"/>
      <c r="I138" s="197"/>
    </row>
    <row r="139" spans="1:9" s="147" customFormat="1" ht="15" customHeight="1">
      <c r="A139" s="18" t="s">
        <v>302</v>
      </c>
      <c r="B139" s="165">
        <v>250</v>
      </c>
      <c r="C139" s="165"/>
      <c r="D139" s="165">
        <f>B139</f>
        <v>250</v>
      </c>
      <c r="E139" s="157"/>
      <c r="F139" s="156"/>
      <c r="G139" s="150"/>
      <c r="H139" s="150"/>
      <c r="I139" s="197"/>
    </row>
    <row r="140" spans="1:5" ht="15" customHeight="1">
      <c r="A140" s="184" t="s">
        <v>89</v>
      </c>
      <c r="B140" s="162">
        <v>2389.7</v>
      </c>
      <c r="C140" s="220"/>
      <c r="D140" s="162"/>
      <c r="E140" s="162">
        <f>B140</f>
        <v>2389.7</v>
      </c>
    </row>
    <row r="141" spans="1:4" ht="15" customHeight="1">
      <c r="A141" s="184" t="s">
        <v>42</v>
      </c>
      <c r="B141" s="19">
        <v>26547.5</v>
      </c>
      <c r="C141" s="24"/>
      <c r="D141" s="24">
        <f>B141</f>
        <v>26547.5</v>
      </c>
    </row>
    <row r="142" spans="1:9" ht="18" customHeight="1" thickBot="1">
      <c r="A142" s="166" t="s">
        <v>147</v>
      </c>
      <c r="B142" s="25">
        <f>SUM(B139:B141)</f>
        <v>29187.2</v>
      </c>
      <c r="C142" s="24"/>
      <c r="D142" s="25">
        <f>SUM(D139:D141)</f>
        <v>26797.5</v>
      </c>
      <c r="E142" s="25">
        <f>SUM(E139:E141)</f>
        <v>2389.7</v>
      </c>
      <c r="F142" s="156">
        <f>D142+E142</f>
        <v>29187.2</v>
      </c>
      <c r="I142" s="183"/>
    </row>
    <row r="143" spans="1:9" ht="11.25" customHeight="1" thickBot="1">
      <c r="A143" s="233"/>
      <c r="B143" s="25"/>
      <c r="C143" s="24"/>
      <c r="D143" s="25"/>
      <c r="E143" s="25"/>
      <c r="F143" s="156"/>
      <c r="I143" s="183"/>
    </row>
    <row r="144" spans="1:9" ht="20.25" customHeight="1" thickBot="1">
      <c r="A144" s="20" t="s">
        <v>155</v>
      </c>
      <c r="B144" s="25">
        <f>B136+B142</f>
        <v>332561.00000000006</v>
      </c>
      <c r="C144" s="24"/>
      <c r="D144" s="25">
        <f>D142+D136</f>
        <v>273097</v>
      </c>
      <c r="E144" s="25">
        <f>E142+E136</f>
        <v>59464</v>
      </c>
      <c r="F144" s="156">
        <f>D144+E144</f>
        <v>332561</v>
      </c>
      <c r="I144" s="183"/>
    </row>
    <row r="145" spans="1:7" ht="29.25" customHeight="1">
      <c r="A145" s="2"/>
      <c r="B145" s="147"/>
      <c r="G145" s="156"/>
    </row>
    <row r="146" ht="17.25">
      <c r="D146" s="232">
        <f>D144+E144</f>
        <v>332561</v>
      </c>
    </row>
    <row r="150" ht="12.75">
      <c r="A150" s="144"/>
    </row>
    <row r="151" ht="12.75">
      <c r="E151" s="156"/>
    </row>
    <row r="153" ht="12.75">
      <c r="A153" s="144"/>
    </row>
    <row r="158" spans="2:3" ht="12.75">
      <c r="B158" s="168"/>
      <c r="C158" s="218"/>
    </row>
    <row r="159" spans="2:3" ht="12.75">
      <c r="B159" s="169"/>
      <c r="C159" s="219"/>
    </row>
    <row r="160" spans="2:3" ht="12.75">
      <c r="B160" s="168"/>
      <c r="C160" s="218"/>
    </row>
    <row r="161" spans="2:3" ht="12.75">
      <c r="B161" s="168"/>
      <c r="C161" s="218"/>
    </row>
    <row r="162" spans="2:3" ht="12.75">
      <c r="B162" s="168"/>
      <c r="C162" s="218"/>
    </row>
    <row r="163" spans="2:3" ht="12.75">
      <c r="B163" s="168"/>
      <c r="C163" s="218"/>
    </row>
  </sheetData>
  <mergeCells count="1">
    <mergeCell ref="A1:A3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2"/>
  <headerFooter alignWithMargins="0">
    <oddFooter>&amp;Crozpočet 2008&amp;R&amp;8 &amp;10B.příjmy - stránka č.&amp;P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="85" zoomScaleNormal="85" workbookViewId="0" topLeftCell="A1">
      <pane ySplit="3" topLeftCell="BM16" activePane="bottomLeft" state="frozen"/>
      <selection pane="topLeft" activeCell="D1" sqref="D1"/>
      <selection pane="bottomLeft" activeCell="A1" sqref="A1:C16384"/>
    </sheetView>
  </sheetViews>
  <sheetFormatPr defaultColWidth="9.00390625" defaultRowHeight="12.75"/>
  <cols>
    <col min="1" max="1" width="72.75390625" style="167" customWidth="1"/>
    <col min="2" max="2" width="10.75390625" style="167" hidden="1" customWidth="1"/>
    <col min="3" max="3" width="13.125" style="150" customWidth="1"/>
    <col min="4" max="4" width="44.25390625" style="147" customWidth="1"/>
    <col min="5" max="5" width="18.875" style="129" hidden="1" customWidth="1"/>
    <col min="6" max="7" width="18.875" style="150" hidden="1" customWidth="1"/>
    <col min="8" max="9" width="9.125" style="150" hidden="1" customWidth="1"/>
    <col min="10" max="10" width="10.375" style="150" hidden="1" customWidth="1"/>
    <col min="11" max="15" width="9.125" style="150" hidden="1" customWidth="1"/>
    <col min="16" max="16384" width="9.125" style="150" customWidth="1"/>
  </cols>
  <sheetData>
    <row r="1" spans="1:7" ht="15">
      <c r="A1" s="288" t="s">
        <v>391</v>
      </c>
      <c r="B1" s="170"/>
      <c r="C1" s="171"/>
      <c r="D1" s="224"/>
      <c r="E1" s="221"/>
      <c r="F1" s="196"/>
      <c r="G1" s="177"/>
    </row>
    <row r="2" spans="1:7" ht="12.75" customHeight="1">
      <c r="A2" s="291"/>
      <c r="B2" s="172" t="s">
        <v>289</v>
      </c>
      <c r="C2" s="236" t="s">
        <v>265</v>
      </c>
      <c r="D2" s="175"/>
      <c r="E2" s="222">
        <v>2008</v>
      </c>
      <c r="F2" s="172">
        <v>2008</v>
      </c>
      <c r="G2" s="198"/>
    </row>
    <row r="3" spans="1:7" ht="15.75" thickBot="1">
      <c r="A3" s="292"/>
      <c r="B3" s="173"/>
      <c r="C3" s="240"/>
      <c r="D3" s="175"/>
      <c r="E3" s="223" t="s">
        <v>280</v>
      </c>
      <c r="F3" s="174" t="s">
        <v>360</v>
      </c>
      <c r="G3" s="198"/>
    </row>
    <row r="4" spans="1:7" ht="11.25" customHeight="1">
      <c r="A4" s="175"/>
      <c r="B4" s="239"/>
      <c r="C4" s="175"/>
      <c r="D4" s="175"/>
      <c r="E4" s="175"/>
      <c r="F4" s="175"/>
      <c r="G4" s="198"/>
    </row>
    <row r="5" spans="1:9" ht="18" customHeight="1">
      <c r="A5" s="16" t="s">
        <v>178</v>
      </c>
      <c r="B5" s="175"/>
      <c r="I5" s="129"/>
    </row>
    <row r="6" spans="1:9" ht="15">
      <c r="A6" s="18" t="s">
        <v>43</v>
      </c>
      <c r="B6" s="19">
        <v>60</v>
      </c>
      <c r="C6" s="19">
        <v>60</v>
      </c>
      <c r="D6" s="19"/>
      <c r="E6" s="19">
        <f>C6</f>
        <v>60</v>
      </c>
      <c r="I6" s="129"/>
    </row>
    <row r="7" spans="1:9" ht="15">
      <c r="A7" s="18" t="s">
        <v>110</v>
      </c>
      <c r="B7" s="19">
        <v>8</v>
      </c>
      <c r="C7" s="19">
        <v>9</v>
      </c>
      <c r="D7" s="19"/>
      <c r="E7" s="19">
        <f>C7</f>
        <v>9</v>
      </c>
      <c r="I7" s="129"/>
    </row>
    <row r="8" spans="1:9" ht="18" customHeight="1" thickBot="1">
      <c r="A8" s="153" t="s">
        <v>7</v>
      </c>
      <c r="B8" s="154">
        <f>SUM(B6:B7)</f>
        <v>68</v>
      </c>
      <c r="C8" s="154">
        <f>SUM(C6:C7)</f>
        <v>69</v>
      </c>
      <c r="D8" s="24"/>
      <c r="E8" s="154">
        <f>SUM(E6:E7)</f>
        <v>69</v>
      </c>
      <c r="F8" s="154">
        <f>SUM(F6:F7)</f>
        <v>0</v>
      </c>
      <c r="G8" s="19">
        <f>E8+F8</f>
        <v>69</v>
      </c>
      <c r="I8" s="129"/>
    </row>
    <row r="9" spans="1:9" ht="11.25" customHeight="1">
      <c r="A9" s="159"/>
      <c r="B9" s="24"/>
      <c r="C9" s="24"/>
      <c r="D9" s="24"/>
      <c r="E9" s="24"/>
      <c r="F9" s="24"/>
      <c r="G9" s="19"/>
      <c r="I9" s="129"/>
    </row>
    <row r="10" spans="1:9" ht="18" customHeight="1">
      <c r="A10" s="17" t="s">
        <v>179</v>
      </c>
      <c r="B10" s="24"/>
      <c r="I10" s="129"/>
    </row>
    <row r="11" spans="1:9" ht="15">
      <c r="A11" s="184" t="s">
        <v>346</v>
      </c>
      <c r="B11" s="19"/>
      <c r="C11" s="19">
        <v>70</v>
      </c>
      <c r="D11" s="19"/>
      <c r="E11" s="19"/>
      <c r="F11" s="19">
        <f>C11</f>
        <v>70</v>
      </c>
      <c r="I11" s="129"/>
    </row>
    <row r="12" spans="1:9" ht="15">
      <c r="A12" s="163" t="s">
        <v>309</v>
      </c>
      <c r="B12" s="24"/>
      <c r="C12" s="19">
        <v>3000</v>
      </c>
      <c r="D12" s="19"/>
      <c r="E12" s="19"/>
      <c r="F12" s="19">
        <f>C12</f>
        <v>3000</v>
      </c>
      <c r="G12" s="19"/>
      <c r="I12" s="19"/>
    </row>
    <row r="13" spans="1:9" ht="15">
      <c r="A13" s="163" t="s">
        <v>310</v>
      </c>
      <c r="B13" s="24"/>
      <c r="C13" s="19">
        <v>500</v>
      </c>
      <c r="D13" s="19"/>
      <c r="E13" s="19">
        <f>C13</f>
        <v>500</v>
      </c>
      <c r="I13" s="129"/>
    </row>
    <row r="14" spans="1:9" ht="15">
      <c r="A14" s="163" t="s">
        <v>311</v>
      </c>
      <c r="B14" s="24"/>
      <c r="C14" s="19">
        <v>4400</v>
      </c>
      <c r="D14" s="19"/>
      <c r="E14" s="19"/>
      <c r="F14" s="19">
        <f>C14</f>
        <v>4400</v>
      </c>
      <c r="G14" s="19"/>
      <c r="I14" s="129"/>
    </row>
    <row r="15" spans="1:9" ht="15">
      <c r="A15" s="163" t="s">
        <v>350</v>
      </c>
      <c r="B15" s="24"/>
      <c r="C15" s="19">
        <v>120</v>
      </c>
      <c r="D15" s="19"/>
      <c r="E15" s="19">
        <f>C15</f>
        <v>120</v>
      </c>
      <c r="I15" s="129"/>
    </row>
    <row r="16" spans="1:9" ht="15">
      <c r="A16" s="163" t="s">
        <v>341</v>
      </c>
      <c r="B16" s="24"/>
      <c r="C16" s="19">
        <v>200</v>
      </c>
      <c r="D16" s="19"/>
      <c r="E16" s="19"/>
      <c r="F16" s="19">
        <f>C16</f>
        <v>200</v>
      </c>
      <c r="G16" s="19"/>
      <c r="I16" s="129"/>
    </row>
    <row r="17" spans="1:9" ht="15">
      <c r="A17" s="163" t="s">
        <v>342</v>
      </c>
      <c r="B17" s="24"/>
      <c r="C17" s="19">
        <v>1000</v>
      </c>
      <c r="D17" s="19"/>
      <c r="E17" s="19"/>
      <c r="F17" s="19">
        <f>C17</f>
        <v>1000</v>
      </c>
      <c r="G17" s="19"/>
      <c r="I17" s="129"/>
    </row>
    <row r="18" spans="1:9" s="148" customFormat="1" ht="15" hidden="1">
      <c r="A18" s="163" t="s">
        <v>238</v>
      </c>
      <c r="B18" s="19">
        <v>2000</v>
      </c>
      <c r="C18" s="19"/>
      <c r="D18" s="19"/>
      <c r="I18" s="163"/>
    </row>
    <row r="19" spans="1:9" s="148" customFormat="1" ht="15" hidden="1">
      <c r="A19" s="163" t="s">
        <v>123</v>
      </c>
      <c r="B19" s="19">
        <v>200</v>
      </c>
      <c r="C19" s="19"/>
      <c r="D19" s="19"/>
      <c r="I19" s="163"/>
    </row>
    <row r="20" spans="1:9" s="148" customFormat="1" ht="15" hidden="1">
      <c r="A20" s="163" t="s">
        <v>122</v>
      </c>
      <c r="B20" s="19">
        <v>650</v>
      </c>
      <c r="C20" s="19"/>
      <c r="D20" s="19"/>
      <c r="I20" s="163"/>
    </row>
    <row r="21" spans="1:9" s="148" customFormat="1" ht="15" hidden="1">
      <c r="A21" s="163" t="s">
        <v>143</v>
      </c>
      <c r="B21" s="19">
        <v>300</v>
      </c>
      <c r="C21" s="19"/>
      <c r="D21" s="19"/>
      <c r="I21" s="163"/>
    </row>
    <row r="22" spans="1:9" s="148" customFormat="1" ht="15" hidden="1">
      <c r="A22" s="163" t="s">
        <v>144</v>
      </c>
      <c r="B22" s="19">
        <v>180</v>
      </c>
      <c r="C22" s="19"/>
      <c r="D22" s="19"/>
      <c r="I22" s="163"/>
    </row>
    <row r="23" spans="1:9" ht="18" customHeight="1" thickBot="1">
      <c r="A23" s="153" t="s">
        <v>7</v>
      </c>
      <c r="B23" s="154">
        <f>SUM(B12:B22)</f>
        <v>3330</v>
      </c>
      <c r="C23" s="154">
        <f>SUM(C11:C22)</f>
        <v>9290</v>
      </c>
      <c r="D23" s="24"/>
      <c r="E23" s="154">
        <f>SUM(E11:E22)</f>
        <v>620</v>
      </c>
      <c r="F23" s="154">
        <f>SUM(F11:F22)</f>
        <v>8670</v>
      </c>
      <c r="G23" s="19">
        <f>E23+F23</f>
        <v>9290</v>
      </c>
      <c r="I23" s="176"/>
    </row>
    <row r="24" spans="1:9" ht="11.25" customHeight="1">
      <c r="A24" s="159"/>
      <c r="B24" s="24"/>
      <c r="C24" s="24"/>
      <c r="D24" s="24"/>
      <c r="E24" s="24"/>
      <c r="F24" s="24"/>
      <c r="G24" s="19"/>
      <c r="I24" s="176"/>
    </row>
    <row r="25" spans="1:9" ht="18" customHeight="1">
      <c r="A25" s="17" t="s">
        <v>180</v>
      </c>
      <c r="B25" s="24"/>
      <c r="I25" s="176"/>
    </row>
    <row r="26" spans="1:9" ht="15" hidden="1">
      <c r="A26" s="18" t="s">
        <v>90</v>
      </c>
      <c r="B26" s="19">
        <v>2550</v>
      </c>
      <c r="C26" s="19">
        <v>0</v>
      </c>
      <c r="D26" s="19"/>
      <c r="I26" s="129"/>
    </row>
    <row r="27" spans="1:9" ht="15" hidden="1">
      <c r="A27" s="18" t="s">
        <v>154</v>
      </c>
      <c r="B27" s="19">
        <v>500</v>
      </c>
      <c r="C27" s="19">
        <v>0</v>
      </c>
      <c r="D27" s="19"/>
      <c r="I27" s="129"/>
    </row>
    <row r="28" spans="1:9" s="147" customFormat="1" ht="15">
      <c r="A28" s="18" t="s">
        <v>44</v>
      </c>
      <c r="B28" s="19">
        <v>50</v>
      </c>
      <c r="C28" s="19">
        <v>50</v>
      </c>
      <c r="D28" s="19"/>
      <c r="E28" s="19">
        <f>C28</f>
        <v>50</v>
      </c>
      <c r="I28" s="177"/>
    </row>
    <row r="29" spans="1:9" s="147" customFormat="1" ht="15">
      <c r="A29" s="18" t="s">
        <v>45</v>
      </c>
      <c r="B29" s="19">
        <v>66</v>
      </c>
      <c r="C29" s="19">
        <v>49</v>
      </c>
      <c r="D29" s="19"/>
      <c r="E29" s="19">
        <f>C29</f>
        <v>49</v>
      </c>
      <c r="I29" s="177"/>
    </row>
    <row r="30" spans="1:9" ht="15">
      <c r="A30" s="18" t="s">
        <v>46</v>
      </c>
      <c r="B30" s="19">
        <v>360</v>
      </c>
      <c r="C30" s="19">
        <v>350</v>
      </c>
      <c r="D30" s="19"/>
      <c r="E30" s="19">
        <f>C30</f>
        <v>350</v>
      </c>
      <c r="H30" s="147"/>
      <c r="I30" s="177"/>
    </row>
    <row r="31" spans="1:9" ht="18" customHeight="1" thickBot="1">
      <c r="A31" s="153" t="s">
        <v>7</v>
      </c>
      <c r="B31" s="154">
        <f>SUM(B26:B30)</f>
        <v>3526</v>
      </c>
      <c r="C31" s="154">
        <f>SUM(C26:C30)</f>
        <v>449</v>
      </c>
      <c r="D31" s="24"/>
      <c r="E31" s="154">
        <f>SUM(E26:E30)</f>
        <v>449</v>
      </c>
      <c r="F31" s="154">
        <f>SUM(F26:F30)</f>
        <v>0</v>
      </c>
      <c r="G31" s="19">
        <f>E31+F31</f>
        <v>449</v>
      </c>
      <c r="I31" s="176"/>
    </row>
    <row r="32" spans="1:9" ht="11.25" customHeight="1">
      <c r="A32" s="159"/>
      <c r="B32" s="24"/>
      <c r="C32" s="24"/>
      <c r="D32" s="24"/>
      <c r="E32" s="24"/>
      <c r="F32" s="24"/>
      <c r="G32" s="19"/>
      <c r="I32" s="176"/>
    </row>
    <row r="33" spans="1:9" ht="18" customHeight="1">
      <c r="A33" s="17" t="s">
        <v>181</v>
      </c>
      <c r="B33" s="24"/>
      <c r="H33" s="150" t="s">
        <v>382</v>
      </c>
      <c r="I33" s="176"/>
    </row>
    <row r="34" spans="1:9" ht="15">
      <c r="A34" s="18" t="s">
        <v>452</v>
      </c>
      <c r="B34" s="19">
        <v>525</v>
      </c>
      <c r="C34" s="19">
        <v>600</v>
      </c>
      <c r="D34" s="19"/>
      <c r="E34" s="19">
        <f aca="true" t="shared" si="0" ref="E34:E43">C34</f>
        <v>600</v>
      </c>
      <c r="H34" s="190" t="s">
        <v>376</v>
      </c>
      <c r="I34" s="129"/>
    </row>
    <row r="35" spans="1:9" ht="15" hidden="1">
      <c r="A35" s="18" t="s">
        <v>138</v>
      </c>
      <c r="B35" s="19">
        <v>8.5</v>
      </c>
      <c r="C35" s="19">
        <v>0</v>
      </c>
      <c r="D35" s="19"/>
      <c r="E35" s="19">
        <f t="shared" si="0"/>
        <v>0</v>
      </c>
      <c r="H35" s="190"/>
      <c r="I35" s="129"/>
    </row>
    <row r="36" spans="1:9" ht="15">
      <c r="A36" s="18" t="s">
        <v>453</v>
      </c>
      <c r="B36" s="19">
        <v>1900</v>
      </c>
      <c r="C36" s="19">
        <v>2500</v>
      </c>
      <c r="D36" s="19"/>
      <c r="E36" s="19">
        <f t="shared" si="0"/>
        <v>2500</v>
      </c>
      <c r="H36" s="190" t="s">
        <v>377</v>
      </c>
      <c r="I36" s="129"/>
    </row>
    <row r="37" spans="1:9" ht="15">
      <c r="A37" s="18" t="s">
        <v>454</v>
      </c>
      <c r="B37" s="19">
        <v>1384</v>
      </c>
      <c r="C37" s="19">
        <v>1550</v>
      </c>
      <c r="D37" s="19"/>
      <c r="E37" s="19">
        <f t="shared" si="0"/>
        <v>1550</v>
      </c>
      <c r="H37" s="190">
        <v>-100</v>
      </c>
      <c r="I37" s="129"/>
    </row>
    <row r="38" spans="1:9" ht="15" hidden="1">
      <c r="A38" s="18" t="s">
        <v>148</v>
      </c>
      <c r="B38" s="19">
        <v>259</v>
      </c>
      <c r="C38" s="19">
        <v>0</v>
      </c>
      <c r="D38" s="19"/>
      <c r="E38" s="19">
        <f t="shared" si="0"/>
        <v>0</v>
      </c>
      <c r="I38" s="129"/>
    </row>
    <row r="39" spans="1:9" ht="15">
      <c r="A39" s="18" t="s">
        <v>455</v>
      </c>
      <c r="B39" s="19">
        <v>1350</v>
      </c>
      <c r="C39" s="19">
        <v>1018</v>
      </c>
      <c r="D39" s="19"/>
      <c r="E39" s="19">
        <f t="shared" si="0"/>
        <v>1018</v>
      </c>
      <c r="I39" s="129"/>
    </row>
    <row r="40" spans="1:9" ht="15">
      <c r="A40" s="18" t="s">
        <v>456</v>
      </c>
      <c r="B40" s="19">
        <v>5700</v>
      </c>
      <c r="C40" s="19">
        <v>5700</v>
      </c>
      <c r="D40" s="19"/>
      <c r="E40" s="19">
        <f t="shared" si="0"/>
        <v>5700</v>
      </c>
      <c r="I40" s="129"/>
    </row>
    <row r="41" spans="1:9" ht="15">
      <c r="A41" s="18" t="s">
        <v>457</v>
      </c>
      <c r="B41" s="19">
        <v>460</v>
      </c>
      <c r="C41" s="19">
        <v>460</v>
      </c>
      <c r="D41" s="19"/>
      <c r="E41" s="19">
        <f t="shared" si="0"/>
        <v>460</v>
      </c>
      <c r="I41" s="129"/>
    </row>
    <row r="42" spans="1:9" ht="15">
      <c r="A42" s="18" t="s">
        <v>458</v>
      </c>
      <c r="B42" s="19"/>
      <c r="C42" s="19">
        <v>3500</v>
      </c>
      <c r="D42" s="19"/>
      <c r="E42" s="19">
        <f t="shared" si="0"/>
        <v>3500</v>
      </c>
      <c r="I42" s="129"/>
    </row>
    <row r="43" spans="1:9" ht="15">
      <c r="A43" s="18" t="s">
        <v>459</v>
      </c>
      <c r="B43" s="19">
        <v>3500</v>
      </c>
      <c r="C43" s="19">
        <v>107</v>
      </c>
      <c r="D43" s="19"/>
      <c r="E43" s="19">
        <f t="shared" si="0"/>
        <v>107</v>
      </c>
      <c r="I43" s="129"/>
    </row>
    <row r="44" spans="1:9" ht="15" hidden="1">
      <c r="A44" s="18" t="s">
        <v>128</v>
      </c>
      <c r="B44" s="19">
        <v>1200</v>
      </c>
      <c r="C44" s="19">
        <v>0</v>
      </c>
      <c r="D44" s="19"/>
      <c r="E44" s="19">
        <v>0</v>
      </c>
      <c r="I44" s="178"/>
    </row>
    <row r="45" spans="1:10" ht="15" hidden="1">
      <c r="A45" s="18" t="s">
        <v>312</v>
      </c>
      <c r="B45" s="19">
        <v>1390</v>
      </c>
      <c r="C45" s="19">
        <v>0</v>
      </c>
      <c r="D45" s="19"/>
      <c r="E45" s="19">
        <v>0</v>
      </c>
      <c r="I45" s="179" t="s">
        <v>349</v>
      </c>
      <c r="J45" s="150" t="s">
        <v>313</v>
      </c>
    </row>
    <row r="46" spans="1:10" ht="15">
      <c r="A46" s="18" t="s">
        <v>460</v>
      </c>
      <c r="B46" s="19"/>
      <c r="C46" s="19">
        <v>4200</v>
      </c>
      <c r="D46" s="19"/>
      <c r="E46" s="19"/>
      <c r="F46" s="19">
        <f>C46</f>
        <v>4200</v>
      </c>
      <c r="G46" s="19"/>
      <c r="I46" s="19">
        <v>6500</v>
      </c>
      <c r="J46" s="225" t="s">
        <v>319</v>
      </c>
    </row>
    <row r="47" spans="1:9" ht="15" customHeight="1">
      <c r="A47" s="18" t="s">
        <v>47</v>
      </c>
      <c r="B47" s="19">
        <v>242</v>
      </c>
      <c r="C47" s="19">
        <v>300</v>
      </c>
      <c r="D47" s="19"/>
      <c r="E47" s="19">
        <f>C47</f>
        <v>300</v>
      </c>
      <c r="I47" s="19"/>
    </row>
    <row r="48" spans="1:9" ht="15" customHeight="1" hidden="1">
      <c r="A48" s="18" t="s">
        <v>133</v>
      </c>
      <c r="B48" s="19">
        <v>310</v>
      </c>
      <c r="C48" s="19">
        <v>0</v>
      </c>
      <c r="D48" s="19"/>
      <c r="E48" s="19"/>
      <c r="I48" s="129"/>
    </row>
    <row r="49" spans="1:9" ht="15" customHeight="1" hidden="1">
      <c r="A49" s="18" t="s">
        <v>145</v>
      </c>
      <c r="B49" s="19">
        <v>22</v>
      </c>
      <c r="C49" s="19">
        <v>0</v>
      </c>
      <c r="D49" s="19"/>
      <c r="E49" s="19"/>
      <c r="I49" s="129"/>
    </row>
    <row r="50" spans="1:9" ht="15" customHeight="1" hidden="1">
      <c r="A50" s="180" t="s">
        <v>91</v>
      </c>
      <c r="B50" s="181">
        <v>200</v>
      </c>
      <c r="C50" s="19">
        <v>0</v>
      </c>
      <c r="D50" s="19"/>
      <c r="E50" s="19"/>
      <c r="I50" s="129"/>
    </row>
    <row r="51" spans="1:9" ht="18" customHeight="1" thickBot="1">
      <c r="A51" s="153" t="s">
        <v>7</v>
      </c>
      <c r="B51" s="154">
        <f>SUM(B34:B50)</f>
        <v>18450.5</v>
      </c>
      <c r="C51" s="154">
        <f>SUM(C34:C50)</f>
        <v>19935</v>
      </c>
      <c r="D51" s="24"/>
      <c r="E51" s="154">
        <f>SUM(E34:E50)</f>
        <v>15735</v>
      </c>
      <c r="F51" s="154">
        <f>SUM(F34:F50)</f>
        <v>4200</v>
      </c>
      <c r="G51" s="19">
        <f>E51+F51</f>
        <v>19935</v>
      </c>
      <c r="I51" s="176"/>
    </row>
    <row r="52" spans="1:9" ht="11.25" customHeight="1">
      <c r="A52" s="159"/>
      <c r="B52" s="24"/>
      <c r="C52" s="24"/>
      <c r="D52" s="24"/>
      <c r="E52" s="24"/>
      <c r="F52" s="24"/>
      <c r="G52" s="19"/>
      <c r="I52" s="176"/>
    </row>
    <row r="53" spans="1:9" ht="18" customHeight="1">
      <c r="A53" s="17" t="s">
        <v>182</v>
      </c>
      <c r="B53" s="24"/>
      <c r="I53" s="176"/>
    </row>
    <row r="54" spans="1:9" s="147" customFormat="1" ht="15">
      <c r="A54" s="18" t="s">
        <v>29</v>
      </c>
      <c r="B54" s="19">
        <v>3207</v>
      </c>
      <c r="C54" s="19">
        <v>3187</v>
      </c>
      <c r="D54" s="19"/>
      <c r="E54" s="19">
        <f aca="true" t="shared" si="1" ref="E54:E67">C54</f>
        <v>3187</v>
      </c>
      <c r="I54" s="177"/>
    </row>
    <row r="55" spans="1:9" s="147" customFormat="1" ht="15">
      <c r="A55" s="18" t="s">
        <v>48</v>
      </c>
      <c r="B55" s="19">
        <v>1516</v>
      </c>
      <c r="C55" s="19">
        <v>1430</v>
      </c>
      <c r="D55" s="19"/>
      <c r="E55" s="19">
        <f t="shared" si="1"/>
        <v>1430</v>
      </c>
      <c r="I55" s="177"/>
    </row>
    <row r="56" spans="1:9" s="147" customFormat="1" ht="15" hidden="1">
      <c r="A56" s="18" t="s">
        <v>297</v>
      </c>
      <c r="B56" s="19">
        <v>300</v>
      </c>
      <c r="C56" s="19">
        <v>0</v>
      </c>
      <c r="D56" s="19"/>
      <c r="E56" s="19">
        <f t="shared" si="1"/>
        <v>0</v>
      </c>
      <c r="I56" s="178"/>
    </row>
    <row r="57" spans="1:9" s="147" customFormat="1" ht="15" hidden="1">
      <c r="A57" s="18" t="s">
        <v>112</v>
      </c>
      <c r="B57" s="19">
        <v>100</v>
      </c>
      <c r="C57" s="19">
        <v>0</v>
      </c>
      <c r="D57" s="19"/>
      <c r="E57" s="19">
        <f t="shared" si="1"/>
        <v>0</v>
      </c>
      <c r="I57" s="178"/>
    </row>
    <row r="58" spans="1:9" s="147" customFormat="1" ht="15">
      <c r="A58" s="18" t="s">
        <v>380</v>
      </c>
      <c r="B58" s="19"/>
      <c r="C58" s="19">
        <v>240</v>
      </c>
      <c r="D58" s="19"/>
      <c r="E58" s="19">
        <f t="shared" si="1"/>
        <v>240</v>
      </c>
      <c r="I58" s="176" t="s">
        <v>379</v>
      </c>
    </row>
    <row r="59" spans="1:9" s="147" customFormat="1" ht="15">
      <c r="A59" s="18" t="s">
        <v>378</v>
      </c>
      <c r="B59" s="19"/>
      <c r="C59" s="19">
        <v>200</v>
      </c>
      <c r="D59" s="19"/>
      <c r="E59" s="19">
        <f t="shared" si="1"/>
        <v>200</v>
      </c>
      <c r="I59" s="176" t="s">
        <v>379</v>
      </c>
    </row>
    <row r="60" spans="1:9" s="147" customFormat="1" ht="15">
      <c r="A60" s="18" t="s">
        <v>93</v>
      </c>
      <c r="B60" s="19">
        <v>20</v>
      </c>
      <c r="C60" s="19">
        <v>20</v>
      </c>
      <c r="D60" s="19"/>
      <c r="E60" s="19">
        <f t="shared" si="1"/>
        <v>20</v>
      </c>
      <c r="I60" s="177"/>
    </row>
    <row r="61" spans="1:9" ht="15">
      <c r="A61" s="18" t="s">
        <v>49</v>
      </c>
      <c r="B61" s="19">
        <v>150</v>
      </c>
      <c r="C61" s="19">
        <v>150</v>
      </c>
      <c r="D61" s="19"/>
      <c r="E61" s="19">
        <f t="shared" si="1"/>
        <v>150</v>
      </c>
      <c r="I61" s="129" t="s">
        <v>381</v>
      </c>
    </row>
    <row r="62" spans="1:9" ht="15">
      <c r="A62" s="18" t="s">
        <v>467</v>
      </c>
      <c r="B62" s="19"/>
      <c r="C62" s="19">
        <v>50</v>
      </c>
      <c r="D62" s="19"/>
      <c r="E62" s="19">
        <f t="shared" si="1"/>
        <v>50</v>
      </c>
      <c r="I62" s="129"/>
    </row>
    <row r="63" spans="1:5" ht="15">
      <c r="A63" s="18" t="s">
        <v>53</v>
      </c>
      <c r="B63" s="19">
        <v>40</v>
      </c>
      <c r="C63" s="19">
        <v>40</v>
      </c>
      <c r="D63" s="19"/>
      <c r="E63" s="19">
        <f t="shared" si="1"/>
        <v>40</v>
      </c>
    </row>
    <row r="64" spans="1:9" ht="15">
      <c r="A64" s="18" t="s">
        <v>92</v>
      </c>
      <c r="B64" s="19">
        <v>800</v>
      </c>
      <c r="C64" s="19">
        <v>760</v>
      </c>
      <c r="D64" s="19"/>
      <c r="E64" s="19">
        <f t="shared" si="1"/>
        <v>760</v>
      </c>
      <c r="I64" s="129"/>
    </row>
    <row r="65" spans="1:9" ht="15">
      <c r="A65" s="18"/>
      <c r="B65" s="19"/>
      <c r="C65" s="19"/>
      <c r="D65" s="19"/>
      <c r="E65" s="19"/>
      <c r="I65" s="129"/>
    </row>
    <row r="66" spans="1:9" ht="15">
      <c r="A66" s="18" t="s">
        <v>50</v>
      </c>
      <c r="B66" s="19">
        <v>30</v>
      </c>
      <c r="C66" s="19">
        <v>30</v>
      </c>
      <c r="D66" s="19"/>
      <c r="E66" s="19">
        <f t="shared" si="1"/>
        <v>30</v>
      </c>
      <c r="I66" s="129"/>
    </row>
    <row r="67" spans="1:9" ht="15">
      <c r="A67" s="18" t="s">
        <v>51</v>
      </c>
      <c r="B67" s="19">
        <v>50</v>
      </c>
      <c r="C67" s="19">
        <v>50</v>
      </c>
      <c r="D67" s="19"/>
      <c r="E67" s="19">
        <f t="shared" si="1"/>
        <v>50</v>
      </c>
      <c r="I67" s="129"/>
    </row>
    <row r="68" spans="1:9" ht="15">
      <c r="A68" s="18" t="s">
        <v>52</v>
      </c>
      <c r="B68" s="19">
        <v>200</v>
      </c>
      <c r="C68" s="19">
        <v>200</v>
      </c>
      <c r="D68" s="19"/>
      <c r="E68" s="19">
        <f aca="true" t="shared" si="2" ref="E68:E75">C68</f>
        <v>200</v>
      </c>
      <c r="I68" s="129"/>
    </row>
    <row r="69" spans="1:9" ht="15">
      <c r="A69" s="18" t="s">
        <v>54</v>
      </c>
      <c r="B69" s="19">
        <v>90</v>
      </c>
      <c r="C69" s="19">
        <v>120</v>
      </c>
      <c r="D69" s="19"/>
      <c r="E69" s="19">
        <f t="shared" si="2"/>
        <v>120</v>
      </c>
      <c r="I69" s="129"/>
    </row>
    <row r="70" spans="1:9" ht="15">
      <c r="A70" s="18" t="s">
        <v>368</v>
      </c>
      <c r="B70" s="19">
        <v>82.3</v>
      </c>
      <c r="C70" s="19">
        <v>54.8</v>
      </c>
      <c r="D70" s="19"/>
      <c r="E70" s="19">
        <f t="shared" si="2"/>
        <v>54.8</v>
      </c>
      <c r="I70" s="129"/>
    </row>
    <row r="71" spans="1:10" ht="15">
      <c r="A71" s="18" t="s">
        <v>56</v>
      </c>
      <c r="B71" s="19">
        <v>240</v>
      </c>
      <c r="C71" s="19">
        <v>300</v>
      </c>
      <c r="D71" s="19"/>
      <c r="E71" s="19">
        <f t="shared" si="2"/>
        <v>300</v>
      </c>
      <c r="I71" s="19">
        <v>260</v>
      </c>
      <c r="J71" s="150" t="s">
        <v>320</v>
      </c>
    </row>
    <row r="72" spans="1:10" ht="15">
      <c r="A72" s="18" t="s">
        <v>55</v>
      </c>
      <c r="B72" s="19">
        <v>720</v>
      </c>
      <c r="C72" s="19">
        <v>840</v>
      </c>
      <c r="D72" s="19"/>
      <c r="E72" s="19">
        <f t="shared" si="2"/>
        <v>840</v>
      </c>
      <c r="I72" s="19">
        <v>780</v>
      </c>
      <c r="J72" s="150" t="s">
        <v>320</v>
      </c>
    </row>
    <row r="73" spans="1:10" ht="15">
      <c r="A73" s="18" t="s">
        <v>321</v>
      </c>
      <c r="B73" s="19">
        <v>120</v>
      </c>
      <c r="C73" s="19">
        <v>130</v>
      </c>
      <c r="D73" s="19"/>
      <c r="E73" s="19">
        <f t="shared" si="2"/>
        <v>130</v>
      </c>
      <c r="I73" s="19">
        <v>130</v>
      </c>
      <c r="J73" s="150" t="s">
        <v>320</v>
      </c>
    </row>
    <row r="74" spans="1:9" ht="15">
      <c r="A74" s="18" t="s">
        <v>322</v>
      </c>
      <c r="B74" s="19">
        <v>0</v>
      </c>
      <c r="C74" s="19">
        <v>50</v>
      </c>
      <c r="D74" s="19"/>
      <c r="E74" s="19">
        <f t="shared" si="2"/>
        <v>50</v>
      </c>
      <c r="I74" s="182"/>
    </row>
    <row r="75" spans="1:9" ht="15">
      <c r="A75" s="18" t="s">
        <v>57</v>
      </c>
      <c r="B75" s="19">
        <v>50</v>
      </c>
      <c r="C75" s="19">
        <v>80</v>
      </c>
      <c r="D75" s="19"/>
      <c r="E75" s="19">
        <f t="shared" si="2"/>
        <v>80</v>
      </c>
      <c r="I75" s="129"/>
    </row>
    <row r="76" spans="1:9" ht="15">
      <c r="A76" s="18" t="s">
        <v>451</v>
      </c>
      <c r="B76" s="19">
        <v>255</v>
      </c>
      <c r="C76" s="19">
        <v>650</v>
      </c>
      <c r="D76" s="19"/>
      <c r="E76" s="19"/>
      <c r="F76" s="19">
        <f>C76</f>
        <v>650</v>
      </c>
      <c r="G76" s="19"/>
      <c r="I76" s="129"/>
    </row>
    <row r="77" spans="1:9" ht="15" hidden="1">
      <c r="A77" s="18" t="s">
        <v>141</v>
      </c>
      <c r="B77" s="19">
        <v>1000</v>
      </c>
      <c r="C77" s="19">
        <v>0</v>
      </c>
      <c r="D77" s="19"/>
      <c r="E77" s="19">
        <v>0</v>
      </c>
      <c r="I77" s="129"/>
    </row>
    <row r="78" spans="1:10" ht="15" hidden="1">
      <c r="A78" s="18" t="s">
        <v>362</v>
      </c>
      <c r="B78" s="19">
        <v>1627</v>
      </c>
      <c r="C78" s="19">
        <v>0</v>
      </c>
      <c r="D78" s="19"/>
      <c r="E78" s="19">
        <v>0</v>
      </c>
      <c r="I78" s="19">
        <v>1000</v>
      </c>
      <c r="J78" s="150" t="s">
        <v>314</v>
      </c>
    </row>
    <row r="79" spans="1:9" ht="15">
      <c r="A79" s="18" t="s">
        <v>450</v>
      </c>
      <c r="B79" s="19"/>
      <c r="C79" s="19">
        <v>50</v>
      </c>
      <c r="D79" s="280"/>
      <c r="E79" s="280">
        <f>C79</f>
        <v>50</v>
      </c>
      <c r="I79" s="19"/>
    </row>
    <row r="80" spans="1:9" ht="15">
      <c r="A80" s="18" t="s">
        <v>300</v>
      </c>
      <c r="B80" s="19">
        <v>150</v>
      </c>
      <c r="C80" s="19">
        <v>240</v>
      </c>
      <c r="D80" s="19"/>
      <c r="E80" s="19">
        <f>C80</f>
        <v>240</v>
      </c>
      <c r="I80" s="183" t="s">
        <v>330</v>
      </c>
    </row>
    <row r="81" spans="1:9" ht="18" customHeight="1" thickBot="1">
      <c r="A81" s="153" t="s">
        <v>7</v>
      </c>
      <c r="B81" s="154">
        <f>SUM(B54:B80)</f>
        <v>10747.3</v>
      </c>
      <c r="C81" s="154">
        <f>SUM(C54:C80)</f>
        <v>8871.8</v>
      </c>
      <c r="D81" s="24"/>
      <c r="E81" s="154">
        <f>SUM(E54:E80)</f>
        <v>8221.8</v>
      </c>
      <c r="F81" s="154">
        <f>SUM(F54:F80)</f>
        <v>650</v>
      </c>
      <c r="G81" s="19">
        <f>E81+F81</f>
        <v>8871.8</v>
      </c>
      <c r="I81" s="129"/>
    </row>
    <row r="82" spans="1:9" ht="11.25" customHeight="1">
      <c r="A82" s="159"/>
      <c r="B82" s="24"/>
      <c r="C82" s="24"/>
      <c r="D82" s="24"/>
      <c r="E82" s="24"/>
      <c r="F82" s="24"/>
      <c r="G82" s="19"/>
      <c r="I82" s="129"/>
    </row>
    <row r="83" spans="1:9" ht="18" customHeight="1">
      <c r="A83" s="17" t="s">
        <v>183</v>
      </c>
      <c r="B83" s="24"/>
      <c r="I83" s="129"/>
    </row>
    <row r="84" spans="1:9" ht="15">
      <c r="A84" s="18" t="s">
        <v>149</v>
      </c>
      <c r="B84" s="19">
        <v>200</v>
      </c>
      <c r="C84" s="19">
        <v>200</v>
      </c>
      <c r="D84" s="19"/>
      <c r="E84" s="19">
        <f>C84</f>
        <v>200</v>
      </c>
      <c r="F84" s="19"/>
      <c r="G84" s="19"/>
      <c r="I84" s="129"/>
    </row>
    <row r="85" spans="1:9" ht="15" customHeight="1">
      <c r="A85" s="184" t="s">
        <v>94</v>
      </c>
      <c r="B85" s="19">
        <v>208</v>
      </c>
      <c r="C85" s="19">
        <v>208</v>
      </c>
      <c r="D85" s="19"/>
      <c r="E85" s="19"/>
      <c r="F85" s="19">
        <f>C85</f>
        <v>208</v>
      </c>
      <c r="G85" s="19"/>
      <c r="I85" s="129"/>
    </row>
    <row r="86" spans="1:9" ht="15" customHeight="1" hidden="1">
      <c r="A86" s="18" t="s">
        <v>132</v>
      </c>
      <c r="B86" s="19">
        <v>364</v>
      </c>
      <c r="C86" s="19">
        <v>0</v>
      </c>
      <c r="D86" s="19"/>
      <c r="E86" s="19">
        <v>0</v>
      </c>
      <c r="F86" s="19">
        <v>0</v>
      </c>
      <c r="G86" s="19"/>
      <c r="I86" s="129"/>
    </row>
    <row r="87" spans="1:9" ht="15" customHeight="1" hidden="1">
      <c r="A87" s="184" t="s">
        <v>59</v>
      </c>
      <c r="B87" s="19">
        <v>100</v>
      </c>
      <c r="C87" s="19">
        <v>0</v>
      </c>
      <c r="D87" s="19"/>
      <c r="E87" s="19">
        <v>0</v>
      </c>
      <c r="F87" s="19">
        <v>0</v>
      </c>
      <c r="G87" s="19"/>
      <c r="I87" s="129"/>
    </row>
    <row r="88" spans="1:9" ht="15" customHeight="1">
      <c r="A88" s="18" t="s">
        <v>315</v>
      </c>
      <c r="B88" s="19">
        <v>200</v>
      </c>
      <c r="C88" s="19">
        <v>43</v>
      </c>
      <c r="D88" s="19"/>
      <c r="E88" s="19">
        <f>C88</f>
        <v>43</v>
      </c>
      <c r="F88" s="19"/>
      <c r="G88" s="19"/>
      <c r="I88" s="144"/>
    </row>
    <row r="89" spans="1:9" ht="15" customHeight="1">
      <c r="A89" s="163" t="s">
        <v>126</v>
      </c>
      <c r="B89" s="19">
        <v>500</v>
      </c>
      <c r="C89" s="19">
        <v>1700</v>
      </c>
      <c r="D89" s="19"/>
      <c r="E89" s="19"/>
      <c r="F89" s="19">
        <f aca="true" t="shared" si="3" ref="F89:F94">C89</f>
        <v>1700</v>
      </c>
      <c r="G89" s="19"/>
      <c r="I89" s="129"/>
    </row>
    <row r="90" spans="1:9" ht="15" customHeight="1">
      <c r="A90" s="163" t="s">
        <v>316</v>
      </c>
      <c r="B90" s="19"/>
      <c r="C90" s="19">
        <v>950</v>
      </c>
      <c r="D90" s="19"/>
      <c r="E90" s="19"/>
      <c r="F90" s="19">
        <f t="shared" si="3"/>
        <v>950</v>
      </c>
      <c r="G90" s="19"/>
      <c r="I90" s="129"/>
    </row>
    <row r="91" spans="1:9" s="149" customFormat="1" ht="15" customHeight="1" hidden="1">
      <c r="A91" s="18" t="s">
        <v>124</v>
      </c>
      <c r="B91" s="19">
        <v>1050</v>
      </c>
      <c r="C91" s="19"/>
      <c r="D91" s="19"/>
      <c r="E91" s="19"/>
      <c r="F91" s="19">
        <f t="shared" si="3"/>
        <v>0</v>
      </c>
      <c r="G91" s="19"/>
      <c r="I91" s="18"/>
    </row>
    <row r="92" spans="1:9" s="149" customFormat="1" ht="15" customHeight="1" hidden="1">
      <c r="A92" s="18" t="s">
        <v>125</v>
      </c>
      <c r="B92" s="19">
        <v>2300</v>
      </c>
      <c r="C92" s="19"/>
      <c r="D92" s="19"/>
      <c r="E92" s="19"/>
      <c r="F92" s="19">
        <f t="shared" si="3"/>
        <v>0</v>
      </c>
      <c r="G92" s="19"/>
      <c r="I92" s="18"/>
    </row>
    <row r="93" spans="1:9" s="149" customFormat="1" ht="15" customHeight="1">
      <c r="A93" s="18" t="s">
        <v>343</v>
      </c>
      <c r="B93" s="19">
        <v>14650</v>
      </c>
      <c r="C93" s="19">
        <v>400</v>
      </c>
      <c r="D93" s="19"/>
      <c r="E93" s="19"/>
      <c r="F93" s="19">
        <f t="shared" si="3"/>
        <v>400</v>
      </c>
      <c r="G93" s="19"/>
      <c r="I93" s="18">
        <v>1500</v>
      </c>
    </row>
    <row r="94" spans="1:9" s="149" customFormat="1" ht="15" customHeight="1">
      <c r="A94" s="18" t="s">
        <v>383</v>
      </c>
      <c r="B94" s="19"/>
      <c r="C94" s="19">
        <v>2700</v>
      </c>
      <c r="D94" s="19"/>
      <c r="E94" s="19"/>
      <c r="F94" s="19">
        <f t="shared" si="3"/>
        <v>2700</v>
      </c>
      <c r="G94" s="19"/>
      <c r="I94" s="18">
        <v>1000</v>
      </c>
    </row>
    <row r="95" spans="1:9" s="147" customFormat="1" ht="15" customHeight="1" hidden="1">
      <c r="A95" s="18" t="s">
        <v>220</v>
      </c>
      <c r="B95" s="19">
        <v>954</v>
      </c>
      <c r="C95" s="19"/>
      <c r="D95" s="19"/>
      <c r="E95" s="19"/>
      <c r="F95" s="19"/>
      <c r="G95" s="19"/>
      <c r="I95" s="177"/>
    </row>
    <row r="96" spans="1:9" ht="15" customHeight="1">
      <c r="A96" s="18" t="s">
        <v>114</v>
      </c>
      <c r="B96" s="19">
        <v>60</v>
      </c>
      <c r="C96" s="19">
        <v>120</v>
      </c>
      <c r="D96" s="19"/>
      <c r="E96" s="19">
        <f>C96</f>
        <v>120</v>
      </c>
      <c r="F96" s="19"/>
      <c r="G96" s="19"/>
      <c r="I96" s="129"/>
    </row>
    <row r="97" spans="1:9" ht="15" customHeight="1">
      <c r="A97" s="184" t="s">
        <v>375</v>
      </c>
      <c r="B97" s="19">
        <v>50</v>
      </c>
      <c r="C97" s="19">
        <v>50</v>
      </c>
      <c r="D97" s="19"/>
      <c r="E97" s="19">
        <f>C97</f>
        <v>50</v>
      </c>
      <c r="F97" s="19"/>
      <c r="G97" s="19"/>
      <c r="I97" s="129"/>
    </row>
    <row r="98" spans="1:9" ht="15" customHeight="1" hidden="1">
      <c r="A98" s="184" t="s">
        <v>129</v>
      </c>
      <c r="B98" s="19">
        <v>110</v>
      </c>
      <c r="C98" s="19"/>
      <c r="D98" s="19"/>
      <c r="E98" s="19">
        <f>C98</f>
        <v>0</v>
      </c>
      <c r="F98" s="19"/>
      <c r="G98" s="19"/>
      <c r="I98" s="129"/>
    </row>
    <row r="99" spans="1:9" ht="15" customHeight="1">
      <c r="A99" s="18" t="s">
        <v>61</v>
      </c>
      <c r="B99" s="19">
        <v>35</v>
      </c>
      <c r="C99" s="19">
        <v>40</v>
      </c>
      <c r="D99" s="19"/>
      <c r="E99" s="19">
        <f>C99</f>
        <v>40</v>
      </c>
      <c r="F99" s="19"/>
      <c r="G99" s="19"/>
      <c r="I99" s="129"/>
    </row>
    <row r="100" spans="1:9" ht="15" customHeight="1">
      <c r="A100" s="184" t="s">
        <v>83</v>
      </c>
      <c r="B100" s="19">
        <v>500</v>
      </c>
      <c r="C100" s="19">
        <v>500</v>
      </c>
      <c r="D100" s="19"/>
      <c r="E100" s="19">
        <f>C100</f>
        <v>500</v>
      </c>
      <c r="F100" s="19"/>
      <c r="G100" s="19"/>
      <c r="I100" s="129"/>
    </row>
    <row r="101" spans="1:9" ht="15" customHeight="1">
      <c r="A101" s="184" t="s">
        <v>62</v>
      </c>
      <c r="B101" s="19">
        <v>2500</v>
      </c>
      <c r="C101" s="19">
        <v>2000</v>
      </c>
      <c r="D101" s="19"/>
      <c r="E101" s="19"/>
      <c r="F101" s="19">
        <f>C101</f>
        <v>2000</v>
      </c>
      <c r="G101" s="19"/>
      <c r="I101" s="129"/>
    </row>
    <row r="102" spans="1:9" ht="15" customHeight="1">
      <c r="A102" s="184" t="s">
        <v>63</v>
      </c>
      <c r="B102" s="19">
        <v>4500</v>
      </c>
      <c r="C102" s="19">
        <v>3000</v>
      </c>
      <c r="D102" s="19"/>
      <c r="E102" s="19"/>
      <c r="F102" s="19">
        <f>C102</f>
        <v>3000</v>
      </c>
      <c r="G102" s="19"/>
      <c r="I102" s="129"/>
    </row>
    <row r="103" spans="1:9" ht="15" customHeight="1">
      <c r="A103" s="184" t="s">
        <v>131</v>
      </c>
      <c r="B103" s="19">
        <v>930</v>
      </c>
      <c r="C103" s="19">
        <v>490</v>
      </c>
      <c r="D103" s="19"/>
      <c r="E103" s="19">
        <f>C103</f>
        <v>490</v>
      </c>
      <c r="F103" s="19"/>
      <c r="G103" s="19"/>
      <c r="I103" s="129"/>
    </row>
    <row r="104" spans="1:9" ht="15" customHeight="1">
      <c r="A104" s="184" t="s">
        <v>469</v>
      </c>
      <c r="B104" s="19">
        <v>200</v>
      </c>
      <c r="C104" s="19">
        <v>200</v>
      </c>
      <c r="D104" s="19"/>
      <c r="E104" s="19">
        <f>C104</f>
        <v>200</v>
      </c>
      <c r="F104" s="19"/>
      <c r="G104" s="19"/>
      <c r="I104" s="129"/>
    </row>
    <row r="105" spans="1:9" ht="15" customHeight="1">
      <c r="A105" s="184" t="s">
        <v>64</v>
      </c>
      <c r="B105" s="19">
        <v>300</v>
      </c>
      <c r="C105" s="19">
        <v>200</v>
      </c>
      <c r="D105" s="19"/>
      <c r="E105" s="19">
        <f>C105</f>
        <v>200</v>
      </c>
      <c r="F105" s="19"/>
      <c r="G105" s="19"/>
      <c r="I105" s="129"/>
    </row>
    <row r="106" spans="1:9" ht="15" customHeight="1">
      <c r="A106" s="184" t="s">
        <v>65</v>
      </c>
      <c r="B106" s="19">
        <v>200</v>
      </c>
      <c r="C106" s="19">
        <v>2600</v>
      </c>
      <c r="D106" s="19"/>
      <c r="E106" s="19"/>
      <c r="F106" s="19">
        <f>C106</f>
        <v>2600</v>
      </c>
      <c r="G106" s="19"/>
      <c r="I106" s="18">
        <v>300</v>
      </c>
    </row>
    <row r="107" spans="1:14" ht="15" customHeight="1">
      <c r="A107" s="18" t="s">
        <v>130</v>
      </c>
      <c r="B107" s="19">
        <v>250</v>
      </c>
      <c r="C107" s="19">
        <v>1544</v>
      </c>
      <c r="D107" s="19"/>
      <c r="E107" s="19">
        <f>C107</f>
        <v>1544</v>
      </c>
      <c r="F107" s="19"/>
      <c r="G107" s="19"/>
      <c r="I107" s="129"/>
      <c r="N107" s="144" t="s">
        <v>359</v>
      </c>
    </row>
    <row r="108" spans="1:9" ht="15" customHeight="1">
      <c r="A108" s="184" t="s">
        <v>463</v>
      </c>
      <c r="B108" s="19">
        <v>340</v>
      </c>
      <c r="C108" s="19">
        <v>221</v>
      </c>
      <c r="D108" s="19"/>
      <c r="E108" s="19">
        <f>C108</f>
        <v>221</v>
      </c>
      <c r="F108" s="19"/>
      <c r="G108" s="19"/>
      <c r="H108" s="147"/>
      <c r="I108" s="129"/>
    </row>
    <row r="109" spans="1:9" ht="15" customHeight="1">
      <c r="A109" s="184" t="s">
        <v>60</v>
      </c>
      <c r="B109" s="19">
        <v>450</v>
      </c>
      <c r="C109" s="19">
        <v>500</v>
      </c>
      <c r="D109" s="19"/>
      <c r="E109" s="19">
        <f>C109</f>
        <v>500</v>
      </c>
      <c r="F109" s="19"/>
      <c r="G109" s="19"/>
      <c r="H109" s="147"/>
      <c r="I109" s="129"/>
    </row>
    <row r="110" spans="1:9" ht="15" customHeight="1">
      <c r="A110" s="184" t="s">
        <v>219</v>
      </c>
      <c r="B110" s="19">
        <v>34.3</v>
      </c>
      <c r="C110" s="19">
        <v>15</v>
      </c>
      <c r="D110" s="19"/>
      <c r="E110" s="19">
        <f>C110</f>
        <v>15</v>
      </c>
      <c r="F110" s="19"/>
      <c r="G110" s="19"/>
      <c r="H110" s="147"/>
      <c r="I110" s="129"/>
    </row>
    <row r="111" spans="1:9" ht="15" customHeight="1">
      <c r="A111" s="163" t="s">
        <v>340</v>
      </c>
      <c r="B111" s="19"/>
      <c r="C111" s="19">
        <v>120</v>
      </c>
      <c r="D111" s="19"/>
      <c r="E111" s="19">
        <f>C111</f>
        <v>120</v>
      </c>
      <c r="F111" s="19"/>
      <c r="G111" s="19"/>
      <c r="I111" s="129"/>
    </row>
    <row r="112" spans="1:9" ht="18" customHeight="1" thickBot="1">
      <c r="A112" s="153" t="s">
        <v>7</v>
      </c>
      <c r="B112" s="154">
        <f>SUM(B84:B110)</f>
        <v>30985.3</v>
      </c>
      <c r="C112" s="154">
        <f>SUM(C84:C111)</f>
        <v>17801</v>
      </c>
      <c r="D112" s="24"/>
      <c r="E112" s="154">
        <f>SUM(E84:E111)</f>
        <v>4243</v>
      </c>
      <c r="F112" s="154">
        <f>SUM(F84:F111)</f>
        <v>13558</v>
      </c>
      <c r="G112" s="19">
        <f>E112+F112</f>
        <v>17801</v>
      </c>
      <c r="I112" s="129"/>
    </row>
    <row r="113" spans="1:9" ht="11.25" customHeight="1">
      <c r="A113" s="159"/>
      <c r="B113" s="24"/>
      <c r="C113" s="24"/>
      <c r="D113" s="24"/>
      <c r="E113" s="24"/>
      <c r="F113" s="24"/>
      <c r="G113" s="19"/>
      <c r="I113" s="129"/>
    </row>
    <row r="114" spans="1:9" ht="18" customHeight="1">
      <c r="A114" s="17" t="s">
        <v>184</v>
      </c>
      <c r="B114" s="24"/>
      <c r="I114" s="129"/>
    </row>
    <row r="115" spans="1:9" ht="15">
      <c r="A115" s="184" t="s">
        <v>66</v>
      </c>
      <c r="B115" s="19">
        <v>70</v>
      </c>
      <c r="C115" s="19">
        <v>70</v>
      </c>
      <c r="D115" s="19"/>
      <c r="E115" s="19">
        <f>C115</f>
        <v>70</v>
      </c>
      <c r="I115" s="129"/>
    </row>
    <row r="116" spans="1:9" s="147" customFormat="1" ht="15">
      <c r="A116" s="184" t="s">
        <v>67</v>
      </c>
      <c r="B116" s="19">
        <v>55</v>
      </c>
      <c r="C116" s="19">
        <v>85</v>
      </c>
      <c r="D116" s="19"/>
      <c r="E116" s="19">
        <f>C116</f>
        <v>85</v>
      </c>
      <c r="I116" s="177"/>
    </row>
    <row r="117" spans="1:9" s="147" customFormat="1" ht="15">
      <c r="A117" s="184"/>
      <c r="B117" s="19"/>
      <c r="C117" s="19"/>
      <c r="D117" s="19"/>
      <c r="E117" s="19"/>
      <c r="I117" s="177"/>
    </row>
    <row r="118" spans="1:9" s="147" customFormat="1" ht="15">
      <c r="A118" s="184"/>
      <c r="B118" s="19"/>
      <c r="C118" s="19"/>
      <c r="D118" s="19"/>
      <c r="E118" s="19"/>
      <c r="I118" s="177"/>
    </row>
    <row r="119" spans="1:9" s="147" customFormat="1" ht="15">
      <c r="A119" s="184"/>
      <c r="B119" s="19"/>
      <c r="C119" s="19"/>
      <c r="D119" s="19"/>
      <c r="E119" s="19"/>
      <c r="I119" s="177"/>
    </row>
    <row r="120" spans="1:10" ht="15" customHeight="1">
      <c r="A120" s="184" t="s">
        <v>89</v>
      </c>
      <c r="B120" s="19">
        <v>3240</v>
      </c>
      <c r="C120" s="19">
        <f>3240-850.8</f>
        <v>2389.2</v>
      </c>
      <c r="D120" s="19"/>
      <c r="E120" s="19"/>
      <c r="F120" s="19">
        <f aca="true" t="shared" si="4" ref="F120:F126">C120</f>
        <v>2389.2</v>
      </c>
      <c r="G120" s="19"/>
      <c r="I120" s="129"/>
      <c r="J120" s="185"/>
    </row>
    <row r="121" spans="1:9" ht="15" customHeight="1">
      <c r="A121" s="184" t="s">
        <v>95</v>
      </c>
      <c r="B121" s="19">
        <v>6480</v>
      </c>
      <c r="C121" s="19">
        <f>6480-1701.6</f>
        <v>4778.4</v>
      </c>
      <c r="D121" s="19"/>
      <c r="E121" s="19"/>
      <c r="F121" s="19">
        <f t="shared" si="4"/>
        <v>4778.4</v>
      </c>
      <c r="G121" s="19"/>
      <c r="I121" s="129"/>
    </row>
    <row r="122" spans="1:9" ht="15" customHeight="1" hidden="1">
      <c r="A122" s="184" t="s">
        <v>96</v>
      </c>
      <c r="B122" s="19">
        <v>1071</v>
      </c>
      <c r="C122" s="19">
        <v>0</v>
      </c>
      <c r="D122" s="19"/>
      <c r="E122" s="19">
        <v>0</v>
      </c>
      <c r="F122" s="19">
        <f t="shared" si="4"/>
        <v>0</v>
      </c>
      <c r="I122" s="129"/>
    </row>
    <row r="123" spans="1:9" ht="15" customHeight="1" hidden="1">
      <c r="A123" s="184" t="s">
        <v>97</v>
      </c>
      <c r="B123" s="19">
        <v>1071</v>
      </c>
      <c r="C123" s="19">
        <v>0</v>
      </c>
      <c r="D123" s="19"/>
      <c r="E123" s="19">
        <v>0</v>
      </c>
      <c r="F123" s="19">
        <f t="shared" si="4"/>
        <v>0</v>
      </c>
      <c r="I123" s="129"/>
    </row>
    <row r="124" spans="1:9" ht="15" customHeight="1">
      <c r="A124" s="184" t="s">
        <v>98</v>
      </c>
      <c r="B124" s="19">
        <v>48606</v>
      </c>
      <c r="C124" s="19">
        <f>48606-12761.8</f>
        <v>35844.2</v>
      </c>
      <c r="D124" s="19"/>
      <c r="E124" s="19"/>
      <c r="F124" s="19">
        <f t="shared" si="4"/>
        <v>35844.2</v>
      </c>
      <c r="G124" s="19"/>
      <c r="I124" s="129"/>
    </row>
    <row r="125" spans="1:10" ht="15" customHeight="1">
      <c r="A125" s="184" t="s">
        <v>99</v>
      </c>
      <c r="B125" s="19">
        <v>12593</v>
      </c>
      <c r="C125" s="19">
        <f>12593-2585.7</f>
        <v>10007.3</v>
      </c>
      <c r="D125" s="19"/>
      <c r="E125" s="19"/>
      <c r="F125" s="19">
        <f t="shared" si="4"/>
        <v>10007.3</v>
      </c>
      <c r="G125" s="19"/>
      <c r="H125" s="186"/>
      <c r="I125" s="129"/>
      <c r="J125" s="187"/>
    </row>
    <row r="126" spans="1:10" ht="15" customHeight="1">
      <c r="A126" s="184" t="s">
        <v>100</v>
      </c>
      <c r="B126" s="19">
        <v>3000</v>
      </c>
      <c r="C126" s="19">
        <v>3000</v>
      </c>
      <c r="D126" s="19"/>
      <c r="E126" s="19"/>
      <c r="F126" s="19">
        <f t="shared" si="4"/>
        <v>3000</v>
      </c>
      <c r="G126" s="19"/>
      <c r="H126" s="186"/>
      <c r="I126" s="226">
        <f>C120+C121+C124+C125+C126</f>
        <v>56019.09999999999</v>
      </c>
      <c r="J126" s="151"/>
    </row>
    <row r="127" spans="1:10" ht="15" customHeight="1">
      <c r="A127" s="184" t="s">
        <v>306</v>
      </c>
      <c r="B127" s="19"/>
      <c r="C127" s="19">
        <v>55</v>
      </c>
      <c r="D127" s="19"/>
      <c r="E127" s="19">
        <f>C127</f>
        <v>55</v>
      </c>
      <c r="H127" s="186"/>
      <c r="I127" s="129"/>
      <c r="J127" s="151"/>
    </row>
    <row r="128" spans="1:10" ht="15" customHeight="1">
      <c r="A128" s="184" t="s">
        <v>307</v>
      </c>
      <c r="B128" s="19"/>
      <c r="C128" s="19">
        <v>80</v>
      </c>
      <c r="D128" s="19"/>
      <c r="E128" s="19">
        <f>C128</f>
        <v>80</v>
      </c>
      <c r="F128" s="19"/>
      <c r="G128" s="19"/>
      <c r="H128" s="186"/>
      <c r="I128" s="188" t="s">
        <v>308</v>
      </c>
      <c r="J128" s="151"/>
    </row>
    <row r="129" spans="1:10" ht="15" customHeight="1">
      <c r="A129" s="184" t="s">
        <v>352</v>
      </c>
      <c r="B129" s="19"/>
      <c r="C129" s="19">
        <v>1000</v>
      </c>
      <c r="D129" s="19"/>
      <c r="E129" s="19"/>
      <c r="F129" s="19">
        <f>C129</f>
        <v>1000</v>
      </c>
      <c r="G129" s="19"/>
      <c r="H129" s="186"/>
      <c r="I129" s="188"/>
      <c r="J129" s="151"/>
    </row>
    <row r="130" spans="1:10" ht="15" customHeight="1">
      <c r="A130" s="184" t="s">
        <v>344</v>
      </c>
      <c r="B130" s="19"/>
      <c r="C130" s="19">
        <v>6000</v>
      </c>
      <c r="D130" s="19"/>
      <c r="E130" s="19"/>
      <c r="F130" s="19">
        <f>C130</f>
        <v>6000</v>
      </c>
      <c r="G130" s="19"/>
      <c r="H130" s="186"/>
      <c r="I130" s="19">
        <v>32000</v>
      </c>
      <c r="J130" s="225" t="s">
        <v>319</v>
      </c>
    </row>
    <row r="131" spans="1:10" ht="15" customHeight="1">
      <c r="A131" s="184" t="s">
        <v>345</v>
      </c>
      <c r="B131" s="19"/>
      <c r="C131" s="19">
        <v>2600</v>
      </c>
      <c r="D131" s="19"/>
      <c r="E131" s="19"/>
      <c r="F131" s="19">
        <f>C131</f>
        <v>2600</v>
      </c>
      <c r="G131" s="19"/>
      <c r="H131" s="186"/>
      <c r="I131" s="19">
        <v>1700</v>
      </c>
      <c r="J131" s="225" t="s">
        <v>319</v>
      </c>
    </row>
    <row r="132" spans="1:10" s="147" customFormat="1" ht="15" customHeight="1">
      <c r="A132" s="184" t="s">
        <v>127</v>
      </c>
      <c r="B132" s="19">
        <v>50</v>
      </c>
      <c r="C132" s="19">
        <v>50</v>
      </c>
      <c r="D132" s="19"/>
      <c r="E132" s="19">
        <f>C132</f>
        <v>50</v>
      </c>
      <c r="I132" s="177"/>
      <c r="J132" s="157"/>
    </row>
    <row r="133" spans="1:9" ht="15" customHeight="1">
      <c r="A133" s="184" t="s">
        <v>139</v>
      </c>
      <c r="B133" s="19">
        <v>85</v>
      </c>
      <c r="C133" s="19">
        <v>85</v>
      </c>
      <c r="D133" s="19"/>
      <c r="E133" s="19">
        <f>C133</f>
        <v>85</v>
      </c>
      <c r="I133" s="129"/>
    </row>
    <row r="134" spans="1:9" ht="15" customHeight="1">
      <c r="A134" s="184" t="s">
        <v>101</v>
      </c>
      <c r="B134" s="19">
        <v>55</v>
      </c>
      <c r="C134" s="19">
        <v>60</v>
      </c>
      <c r="D134" s="19"/>
      <c r="E134" s="19">
        <f>C134</f>
        <v>60</v>
      </c>
      <c r="I134" s="129"/>
    </row>
    <row r="135" spans="1:9" ht="15" customHeight="1">
      <c r="A135" s="184" t="s">
        <v>468</v>
      </c>
      <c r="B135" s="19">
        <v>100</v>
      </c>
      <c r="C135" s="19">
        <v>100</v>
      </c>
      <c r="D135" s="19"/>
      <c r="E135" s="19">
        <f>C135</f>
        <v>100</v>
      </c>
      <c r="I135" s="129"/>
    </row>
    <row r="136" spans="1:9" ht="18" customHeight="1" thickBot="1">
      <c r="A136" s="153" t="s">
        <v>7</v>
      </c>
      <c r="B136" s="154">
        <f>SUM(B115:B135)</f>
        <v>76476</v>
      </c>
      <c r="C136" s="154">
        <f>SUM(C115:C135)</f>
        <v>66204.09999999999</v>
      </c>
      <c r="D136" s="24"/>
      <c r="E136" s="154">
        <f>SUM(E115:E135)</f>
        <v>585</v>
      </c>
      <c r="F136" s="154">
        <f>SUM(F115:F135)</f>
        <v>65619.09999999999</v>
      </c>
      <c r="G136" s="19">
        <f>E136+F136</f>
        <v>66204.09999999999</v>
      </c>
      <c r="I136" s="129"/>
    </row>
    <row r="137" spans="1:9" ht="11.25" customHeight="1">
      <c r="A137" s="159"/>
      <c r="B137" s="24"/>
      <c r="C137" s="24"/>
      <c r="D137" s="24"/>
      <c r="E137" s="24"/>
      <c r="F137" s="24"/>
      <c r="G137" s="19"/>
      <c r="I137" s="129"/>
    </row>
    <row r="138" spans="1:9" ht="18" customHeight="1">
      <c r="A138" s="17" t="s">
        <v>185</v>
      </c>
      <c r="B138" s="24"/>
      <c r="I138" s="129"/>
    </row>
    <row r="139" spans="1:9" ht="15" customHeight="1">
      <c r="A139" s="18" t="s">
        <v>116</v>
      </c>
      <c r="B139" s="24">
        <v>38819</v>
      </c>
      <c r="C139" s="19">
        <v>38104</v>
      </c>
      <c r="D139" s="24"/>
      <c r="E139" s="24">
        <f aca="true" t="shared" si="5" ref="E139:E150">C139</f>
        <v>38104</v>
      </c>
      <c r="I139" s="129"/>
    </row>
    <row r="140" spans="1:9" ht="15" customHeight="1">
      <c r="A140" s="184" t="s">
        <v>117</v>
      </c>
      <c r="B140" s="24">
        <v>17000</v>
      </c>
      <c r="C140" s="19">
        <v>19000</v>
      </c>
      <c r="D140" s="24"/>
      <c r="E140" s="24">
        <f t="shared" si="5"/>
        <v>19000</v>
      </c>
      <c r="I140" s="129"/>
    </row>
    <row r="141" spans="1:9" ht="15" customHeight="1" hidden="1">
      <c r="A141" s="184" t="s">
        <v>136</v>
      </c>
      <c r="B141" s="19">
        <v>664.9</v>
      </c>
      <c r="C141" s="19">
        <v>0</v>
      </c>
      <c r="D141" s="19"/>
      <c r="E141" s="19">
        <f t="shared" si="5"/>
        <v>0</v>
      </c>
      <c r="I141" s="129"/>
    </row>
    <row r="142" spans="1:9" ht="15" customHeight="1">
      <c r="A142" s="184" t="s">
        <v>465</v>
      </c>
      <c r="B142" s="19">
        <v>318</v>
      </c>
      <c r="C142" s="19">
        <v>328</v>
      </c>
      <c r="D142" s="19"/>
      <c r="E142" s="19">
        <f t="shared" si="5"/>
        <v>328</v>
      </c>
      <c r="I142" s="129"/>
    </row>
    <row r="143" spans="1:9" ht="15" customHeight="1">
      <c r="A143" s="184" t="s">
        <v>68</v>
      </c>
      <c r="B143" s="19">
        <v>4663</v>
      </c>
      <c r="C143" s="19">
        <v>4670</v>
      </c>
      <c r="D143" s="19"/>
      <c r="E143" s="19">
        <f t="shared" si="5"/>
        <v>4670</v>
      </c>
      <c r="I143" s="129"/>
    </row>
    <row r="144" spans="1:9" ht="15" customHeight="1">
      <c r="A144" s="184" t="s">
        <v>102</v>
      </c>
      <c r="B144" s="19">
        <v>50</v>
      </c>
      <c r="C144" s="19">
        <v>54</v>
      </c>
      <c r="D144" s="19"/>
      <c r="E144" s="19">
        <f t="shared" si="5"/>
        <v>54</v>
      </c>
      <c r="I144" s="129"/>
    </row>
    <row r="145" spans="1:9" ht="15" customHeight="1" hidden="1">
      <c r="A145" s="184" t="s">
        <v>69</v>
      </c>
      <c r="B145" s="19">
        <v>20</v>
      </c>
      <c r="C145" s="19">
        <v>0</v>
      </c>
      <c r="D145" s="19"/>
      <c r="E145" s="19">
        <f t="shared" si="5"/>
        <v>0</v>
      </c>
      <c r="I145" s="129"/>
    </row>
    <row r="146" spans="1:9" ht="15" customHeight="1">
      <c r="A146" s="184" t="s">
        <v>70</v>
      </c>
      <c r="B146" s="19">
        <v>1310</v>
      </c>
      <c r="C146" s="19">
        <v>1310</v>
      </c>
      <c r="D146" s="19"/>
      <c r="E146" s="19">
        <f t="shared" si="5"/>
        <v>1310</v>
      </c>
      <c r="I146" s="129"/>
    </row>
    <row r="147" spans="1:9" ht="15" customHeight="1">
      <c r="A147" s="184" t="s">
        <v>71</v>
      </c>
      <c r="B147" s="19">
        <v>20</v>
      </c>
      <c r="C147" s="19">
        <v>20</v>
      </c>
      <c r="D147" s="19"/>
      <c r="E147" s="19">
        <f t="shared" si="5"/>
        <v>20</v>
      </c>
      <c r="I147" s="129"/>
    </row>
    <row r="148" spans="1:9" ht="15" customHeight="1">
      <c r="A148" s="184" t="s">
        <v>72</v>
      </c>
      <c r="B148" s="19">
        <v>50</v>
      </c>
      <c r="C148" s="19">
        <v>50</v>
      </c>
      <c r="D148" s="19"/>
      <c r="E148" s="19">
        <f t="shared" si="5"/>
        <v>50</v>
      </c>
      <c r="I148" s="129"/>
    </row>
    <row r="149" spans="1:9" ht="15" customHeight="1">
      <c r="A149" s="184" t="s">
        <v>58</v>
      </c>
      <c r="B149" s="19">
        <v>200</v>
      </c>
      <c r="C149" s="19">
        <v>50</v>
      </c>
      <c r="D149" s="19"/>
      <c r="E149" s="19">
        <f t="shared" si="5"/>
        <v>50</v>
      </c>
      <c r="I149" s="129"/>
    </row>
    <row r="150" spans="1:9" ht="15" customHeight="1">
      <c r="A150" s="184" t="s">
        <v>73</v>
      </c>
      <c r="B150" s="19">
        <v>2</v>
      </c>
      <c r="C150" s="19">
        <v>2</v>
      </c>
      <c r="D150" s="19"/>
      <c r="E150" s="19">
        <f t="shared" si="5"/>
        <v>2</v>
      </c>
      <c r="I150" s="129"/>
    </row>
    <row r="151" spans="1:10" ht="15" customHeight="1">
      <c r="A151" s="184" t="s">
        <v>317</v>
      </c>
      <c r="B151" s="19"/>
      <c r="C151" s="19">
        <v>5000</v>
      </c>
      <c r="D151" s="19"/>
      <c r="E151" s="19"/>
      <c r="F151" s="19">
        <f>C151</f>
        <v>5000</v>
      </c>
      <c r="G151" s="19"/>
      <c r="I151" s="19">
        <v>5000</v>
      </c>
      <c r="J151" s="150" t="s">
        <v>319</v>
      </c>
    </row>
    <row r="152" spans="1:9" ht="15" hidden="1">
      <c r="A152" s="184" t="s">
        <v>134</v>
      </c>
      <c r="B152" s="19">
        <v>150</v>
      </c>
      <c r="C152" s="19">
        <v>0</v>
      </c>
      <c r="D152" s="19"/>
      <c r="E152" s="19">
        <v>0</v>
      </c>
      <c r="I152" s="129"/>
    </row>
    <row r="153" spans="1:9" ht="15">
      <c r="A153" s="184" t="s">
        <v>111</v>
      </c>
      <c r="B153" s="19">
        <v>2353</v>
      </c>
      <c r="C153" s="19">
        <v>2419</v>
      </c>
      <c r="D153" s="19"/>
      <c r="E153" s="19">
        <f>C153</f>
        <v>2419</v>
      </c>
      <c r="I153" s="129"/>
    </row>
    <row r="154" spans="1:9" ht="15" hidden="1">
      <c r="A154" s="18" t="s">
        <v>153</v>
      </c>
      <c r="B154" s="19">
        <v>100</v>
      </c>
      <c r="C154" s="19">
        <v>0</v>
      </c>
      <c r="D154" s="19"/>
      <c r="E154" s="19">
        <v>0</v>
      </c>
      <c r="I154" s="129"/>
    </row>
    <row r="155" spans="1:9" ht="15">
      <c r="A155" s="18" t="s">
        <v>466</v>
      </c>
      <c r="B155" s="19">
        <v>17468</v>
      </c>
      <c r="C155" s="19">
        <v>5600</v>
      </c>
      <c r="D155" s="19"/>
      <c r="E155" s="19"/>
      <c r="F155" s="19">
        <f>C155</f>
        <v>5600</v>
      </c>
      <c r="G155" s="19"/>
      <c r="I155" s="178"/>
    </row>
    <row r="156" spans="1:9" ht="15">
      <c r="A156" s="18" t="s">
        <v>461</v>
      </c>
      <c r="B156" s="19"/>
      <c r="C156" s="19">
        <v>60</v>
      </c>
      <c r="D156" s="19"/>
      <c r="E156" s="19">
        <f>C156</f>
        <v>60</v>
      </c>
      <c r="F156" s="19"/>
      <c r="G156" s="19"/>
      <c r="I156" s="178"/>
    </row>
    <row r="157" spans="1:9" ht="15" customHeight="1">
      <c r="A157" s="184" t="s">
        <v>213</v>
      </c>
      <c r="B157" s="19">
        <v>30</v>
      </c>
      <c r="C157" s="19">
        <v>30</v>
      </c>
      <c r="D157" s="19"/>
      <c r="E157" s="19">
        <f>C157</f>
        <v>30</v>
      </c>
      <c r="G157" s="19"/>
      <c r="I157" s="129"/>
    </row>
    <row r="158" spans="1:9" ht="18" customHeight="1" thickBot="1">
      <c r="A158" s="153" t="s">
        <v>7</v>
      </c>
      <c r="B158" s="154">
        <f>SUM(B139:B157)</f>
        <v>83217.9</v>
      </c>
      <c r="C158" s="154">
        <f>SUM(C139:C157)</f>
        <v>76697</v>
      </c>
      <c r="D158" s="24"/>
      <c r="E158" s="154">
        <f>SUM(E139:E157)</f>
        <v>66097</v>
      </c>
      <c r="F158" s="154">
        <f>SUM(F139:F157)</f>
        <v>10600</v>
      </c>
      <c r="G158" s="19">
        <f>E158+F158</f>
        <v>76697</v>
      </c>
      <c r="I158" s="129"/>
    </row>
    <row r="159" spans="1:9" ht="11.25" customHeight="1">
      <c r="A159" s="159"/>
      <c r="B159" s="24"/>
      <c r="C159" s="24"/>
      <c r="D159" s="24"/>
      <c r="E159" s="24"/>
      <c r="F159" s="24"/>
      <c r="G159" s="19"/>
      <c r="I159" s="129"/>
    </row>
    <row r="160" spans="1:9" ht="18" customHeight="1">
      <c r="A160" s="17" t="s">
        <v>176</v>
      </c>
      <c r="B160" s="24"/>
      <c r="I160" s="129"/>
    </row>
    <row r="161" spans="1:9" ht="15" customHeight="1">
      <c r="A161" s="184" t="s">
        <v>75</v>
      </c>
      <c r="B161" s="19">
        <v>3950</v>
      </c>
      <c r="C161" s="19">
        <v>3869</v>
      </c>
      <c r="D161" s="19"/>
      <c r="E161" s="19">
        <f>C161</f>
        <v>3869</v>
      </c>
      <c r="I161" s="188" t="s">
        <v>299</v>
      </c>
    </row>
    <row r="162" spans="1:10" ht="15" customHeight="1">
      <c r="A162" s="184" t="s">
        <v>76</v>
      </c>
      <c r="B162" s="19">
        <v>670</v>
      </c>
      <c r="C162" s="19">
        <v>682</v>
      </c>
      <c r="D162" s="19"/>
      <c r="E162" s="19">
        <f>C162</f>
        <v>682</v>
      </c>
      <c r="I162" s="19">
        <v>150</v>
      </c>
      <c r="J162" s="150" t="s">
        <v>330</v>
      </c>
    </row>
    <row r="163" spans="1:9" ht="18" customHeight="1" thickBot="1">
      <c r="A163" s="153" t="s">
        <v>7</v>
      </c>
      <c r="B163" s="154">
        <f>SUM(B161:B162)</f>
        <v>4620</v>
      </c>
      <c r="C163" s="154">
        <f>SUM(C161:C162)</f>
        <v>4551</v>
      </c>
      <c r="D163" s="24"/>
      <c r="E163" s="154">
        <f>SUM(E161:E162)</f>
        <v>4551</v>
      </c>
      <c r="F163" s="154">
        <f>SUM(F161:F162)</f>
        <v>0</v>
      </c>
      <c r="G163" s="19">
        <f>E163+F163</f>
        <v>4551</v>
      </c>
      <c r="I163" s="129"/>
    </row>
    <row r="164" spans="1:9" ht="11.25" customHeight="1">
      <c r="A164" s="159"/>
      <c r="B164" s="24"/>
      <c r="C164" s="24"/>
      <c r="D164" s="24"/>
      <c r="E164" s="24"/>
      <c r="F164" s="24"/>
      <c r="G164" s="19"/>
      <c r="I164" s="129"/>
    </row>
    <row r="165" spans="1:9" ht="18" customHeight="1">
      <c r="A165" s="17" t="s">
        <v>186</v>
      </c>
      <c r="B165" s="24"/>
      <c r="I165" s="129"/>
    </row>
    <row r="166" spans="1:9" ht="15" customHeight="1">
      <c r="A166" s="184" t="s">
        <v>77</v>
      </c>
      <c r="B166" s="19">
        <v>2000</v>
      </c>
      <c r="C166" s="19">
        <v>2041</v>
      </c>
      <c r="D166" s="19"/>
      <c r="E166" s="19">
        <f>C166</f>
        <v>2041</v>
      </c>
      <c r="F166" s="19"/>
      <c r="G166" s="19"/>
      <c r="I166" s="129"/>
    </row>
    <row r="167" spans="1:9" ht="15" customHeight="1">
      <c r="A167" s="184" t="s">
        <v>78</v>
      </c>
      <c r="B167" s="19">
        <v>55200</v>
      </c>
      <c r="C167" s="19">
        <v>55396</v>
      </c>
      <c r="D167" s="19"/>
      <c r="E167" s="19">
        <f>C167</f>
        <v>55396</v>
      </c>
      <c r="F167" s="19"/>
      <c r="G167" s="19"/>
      <c r="I167" s="129"/>
    </row>
    <row r="168" spans="1:9" s="147" customFormat="1" ht="15" customHeight="1">
      <c r="A168" s="189" t="s">
        <v>79</v>
      </c>
      <c r="B168" s="19">
        <v>15000</v>
      </c>
      <c r="C168" s="19">
        <v>15000</v>
      </c>
      <c r="D168" s="19"/>
      <c r="E168" s="19">
        <f>C168</f>
        <v>15000</v>
      </c>
      <c r="F168" s="19"/>
      <c r="G168" s="19"/>
      <c r="I168" s="177"/>
    </row>
    <row r="169" spans="1:9" ht="18" customHeight="1" thickBot="1">
      <c r="A169" s="153" t="s">
        <v>7</v>
      </c>
      <c r="B169" s="154">
        <f>SUM(B166:B168)</f>
        <v>72200</v>
      </c>
      <c r="C169" s="154">
        <f>SUM(C166:C168)</f>
        <v>72437</v>
      </c>
      <c r="D169" s="24"/>
      <c r="E169" s="154">
        <f>SUM(E166:E168)</f>
        <v>72437</v>
      </c>
      <c r="F169" s="154">
        <f>SUM(F166:F168)</f>
        <v>0</v>
      </c>
      <c r="G169" s="19">
        <f>E169+F169</f>
        <v>72437</v>
      </c>
      <c r="I169" s="129"/>
    </row>
    <row r="170" spans="1:9" ht="11.25" customHeight="1">
      <c r="A170" s="159"/>
      <c r="B170" s="24"/>
      <c r="C170" s="24"/>
      <c r="D170" s="24"/>
      <c r="E170" s="24"/>
      <c r="F170" s="24"/>
      <c r="G170" s="19"/>
      <c r="I170" s="129"/>
    </row>
    <row r="171" spans="1:9" ht="15" customHeight="1">
      <c r="A171" s="159"/>
      <c r="B171" s="24"/>
      <c r="C171" s="24"/>
      <c r="D171" s="24"/>
      <c r="E171" s="24"/>
      <c r="F171" s="24"/>
      <c r="G171" s="19"/>
      <c r="I171" s="129"/>
    </row>
    <row r="172" spans="1:9" ht="18" customHeight="1">
      <c r="A172" s="17" t="s">
        <v>384</v>
      </c>
      <c r="B172" s="24"/>
      <c r="I172" s="129"/>
    </row>
    <row r="173" spans="1:9" ht="15">
      <c r="A173" s="18" t="s">
        <v>226</v>
      </c>
      <c r="B173" s="19">
        <v>1113.6</v>
      </c>
      <c r="C173" s="19">
        <v>2198.7</v>
      </c>
      <c r="D173" s="19"/>
      <c r="E173" s="19">
        <f>C173</f>
        <v>2198.7</v>
      </c>
      <c r="I173" s="129"/>
    </row>
    <row r="174" spans="1:9" ht="15">
      <c r="A174" s="18" t="s">
        <v>227</v>
      </c>
      <c r="B174" s="19">
        <v>1543.6</v>
      </c>
      <c r="C174" s="19">
        <v>1565.5</v>
      </c>
      <c r="D174" s="19"/>
      <c r="E174" s="19">
        <f>C174</f>
        <v>1565.5</v>
      </c>
      <c r="I174" s="129"/>
    </row>
    <row r="175" spans="1:9" ht="15">
      <c r="A175" s="18" t="s">
        <v>385</v>
      </c>
      <c r="B175" s="19"/>
      <c r="C175" s="19">
        <v>35.2</v>
      </c>
      <c r="D175" s="19"/>
      <c r="E175" s="19">
        <v>35.2</v>
      </c>
      <c r="I175" s="129"/>
    </row>
    <row r="176" spans="1:9" ht="18" customHeight="1" thickBot="1">
      <c r="A176" s="153" t="s">
        <v>7</v>
      </c>
      <c r="B176" s="154">
        <f>SUM(B173:B175)</f>
        <v>2657.2</v>
      </c>
      <c r="C176" s="154">
        <f>SUM(C173:C175)</f>
        <v>3799.3999999999996</v>
      </c>
      <c r="D176" s="24"/>
      <c r="E176" s="154">
        <f>SUM(E173:E175)</f>
        <v>3799.3999999999996</v>
      </c>
      <c r="F176" s="154">
        <f>SUM(F173:F174)</f>
        <v>0</v>
      </c>
      <c r="G176" s="19">
        <f>E176+F176</f>
        <v>3799.3999999999996</v>
      </c>
      <c r="I176" s="129"/>
    </row>
    <row r="177" spans="1:9" ht="11.25" customHeight="1">
      <c r="A177" s="159"/>
      <c r="B177" s="24"/>
      <c r="C177" s="24"/>
      <c r="D177" s="24"/>
      <c r="E177" s="24"/>
      <c r="F177" s="24"/>
      <c r="G177" s="19"/>
      <c r="I177" s="129"/>
    </row>
    <row r="178" spans="1:9" ht="18" customHeight="1">
      <c r="A178" s="17" t="s">
        <v>187</v>
      </c>
      <c r="B178" s="150"/>
      <c r="I178" s="129"/>
    </row>
    <row r="179" spans="1:9" s="147" customFormat="1" ht="15">
      <c r="A179" s="18" t="s">
        <v>80</v>
      </c>
      <c r="B179" s="19">
        <v>80.4</v>
      </c>
      <c r="C179" s="19">
        <v>160.7</v>
      </c>
      <c r="D179" s="19"/>
      <c r="E179" s="19">
        <f>C179</f>
        <v>160.7</v>
      </c>
      <c r="I179" s="177"/>
    </row>
    <row r="180" spans="1:9" ht="18" customHeight="1" thickBot="1">
      <c r="A180" s="153" t="s">
        <v>188</v>
      </c>
      <c r="B180" s="154">
        <f>B179+B176+B169+B163+B158+B136+B112+B81+B51+B31+B23+B8</f>
        <v>306358.6</v>
      </c>
      <c r="C180" s="154">
        <f>C179+C176+C169+C163+C158+C136+C112+C81+C51+C31+C23+C8</f>
        <v>280265</v>
      </c>
      <c r="D180" s="24"/>
      <c r="E180" s="154">
        <f>E179+E176+E169+E163+E158+E136+E112+E81+E51+E31+E23+E8</f>
        <v>176967.9</v>
      </c>
      <c r="F180" s="154">
        <f>F179+F176+F169+F163+F158+F136+F112+F81+F51+F31+F23+F8</f>
        <v>103297.09999999999</v>
      </c>
      <c r="G180" s="19">
        <f>E180+F180</f>
        <v>280265</v>
      </c>
      <c r="I180" s="129"/>
    </row>
    <row r="181" spans="1:9" ht="11.25" customHeight="1">
      <c r="A181" s="18"/>
      <c r="B181" s="24"/>
      <c r="I181" s="129"/>
    </row>
    <row r="182" spans="1:10" ht="15">
      <c r="A182" s="18" t="s">
        <v>81</v>
      </c>
      <c r="B182" s="19">
        <v>35226</v>
      </c>
      <c r="C182" s="19">
        <v>39500</v>
      </c>
      <c r="D182" s="19"/>
      <c r="E182" s="19">
        <f>C182</f>
        <v>39500</v>
      </c>
      <c r="G182" s="19"/>
      <c r="I182" s="190" t="s">
        <v>353</v>
      </c>
      <c r="J182" s="150" t="s">
        <v>354</v>
      </c>
    </row>
    <row r="183" spans="1:10" ht="15">
      <c r="A183" s="18" t="s">
        <v>82</v>
      </c>
      <c r="B183" s="19">
        <v>7510</v>
      </c>
      <c r="C183" s="19">
        <v>5386</v>
      </c>
      <c r="D183" s="19"/>
      <c r="E183" s="19">
        <f>C183</f>
        <v>5386</v>
      </c>
      <c r="G183" s="204"/>
      <c r="I183" s="129"/>
      <c r="J183" s="191" t="s">
        <v>325</v>
      </c>
    </row>
    <row r="184" spans="1:9" ht="11.25" customHeight="1">
      <c r="A184" s="18"/>
      <c r="B184" s="19"/>
      <c r="I184" s="129"/>
    </row>
    <row r="185" spans="1:10" ht="18" customHeight="1" thickBot="1">
      <c r="A185" s="153" t="s">
        <v>135</v>
      </c>
      <c r="B185" s="154">
        <f>B180+B182+B183</f>
        <v>349094.6</v>
      </c>
      <c r="C185" s="154">
        <f>C180+C182+C183</f>
        <v>325151</v>
      </c>
      <c r="D185" s="24"/>
      <c r="E185" s="154">
        <f>E180+E182+E183</f>
        <v>221853.9</v>
      </c>
      <c r="F185" s="154">
        <f>F180+F182+F183</f>
        <v>103297.09999999999</v>
      </c>
      <c r="G185" s="19">
        <f>E185+F185</f>
        <v>325151</v>
      </c>
      <c r="I185" s="129"/>
      <c r="J185" s="192">
        <v>39398</v>
      </c>
    </row>
    <row r="186" spans="1:9" ht="11.25" customHeight="1">
      <c r="A186" s="159"/>
      <c r="B186" s="24"/>
      <c r="I186" s="129"/>
    </row>
    <row r="187" spans="1:9" ht="11.25" customHeight="1">
      <c r="A187" s="159"/>
      <c r="B187" s="24"/>
      <c r="I187" s="129"/>
    </row>
    <row r="188" spans="1:9" ht="18" customHeight="1">
      <c r="A188" s="164" t="s">
        <v>146</v>
      </c>
      <c r="B188" s="164"/>
      <c r="C188" s="164"/>
      <c r="I188" s="129"/>
    </row>
    <row r="189" spans="1:9" ht="15">
      <c r="A189" s="18" t="s">
        <v>221</v>
      </c>
      <c r="B189" s="19">
        <v>649.9</v>
      </c>
      <c r="C189" s="19">
        <v>292</v>
      </c>
      <c r="D189" s="19"/>
      <c r="E189" s="19">
        <f aca="true" t="shared" si="6" ref="E189:E194">C189</f>
        <v>292</v>
      </c>
      <c r="F189" s="19"/>
      <c r="G189" s="19"/>
      <c r="I189" s="129"/>
    </row>
    <row r="190" spans="1:9" ht="15">
      <c r="A190" s="18" t="s">
        <v>462</v>
      </c>
      <c r="B190" s="19">
        <v>2408</v>
      </c>
      <c r="C190" s="19">
        <v>2524</v>
      </c>
      <c r="D190" s="19"/>
      <c r="E190" s="19">
        <f t="shared" si="6"/>
        <v>2524</v>
      </c>
      <c r="F190" s="19"/>
      <c r="G190" s="19"/>
      <c r="I190" s="129"/>
    </row>
    <row r="191" spans="1:9" ht="15">
      <c r="A191" s="18" t="s">
        <v>222</v>
      </c>
      <c r="B191" s="19">
        <v>432</v>
      </c>
      <c r="C191" s="19">
        <v>432</v>
      </c>
      <c r="D191" s="19"/>
      <c r="E191" s="19">
        <f t="shared" si="6"/>
        <v>432</v>
      </c>
      <c r="F191" s="19"/>
      <c r="G191" s="19"/>
      <c r="I191" s="129"/>
    </row>
    <row r="192" spans="1:9" ht="15">
      <c r="A192" s="18" t="s">
        <v>223</v>
      </c>
      <c r="B192" s="19">
        <v>1437</v>
      </c>
      <c r="C192" s="19">
        <v>1437</v>
      </c>
      <c r="D192" s="19"/>
      <c r="E192" s="19">
        <f t="shared" si="6"/>
        <v>1437</v>
      </c>
      <c r="F192" s="19"/>
      <c r="G192" s="19"/>
      <c r="I192" s="129"/>
    </row>
    <row r="193" spans="1:9" ht="15">
      <c r="A193" s="18" t="s">
        <v>224</v>
      </c>
      <c r="B193" s="19">
        <v>2400</v>
      </c>
      <c r="C193" s="19">
        <v>2400</v>
      </c>
      <c r="D193" s="19"/>
      <c r="E193" s="19">
        <f t="shared" si="6"/>
        <v>2400</v>
      </c>
      <c r="F193" s="19"/>
      <c r="G193" s="19"/>
      <c r="I193" s="129"/>
    </row>
    <row r="194" spans="1:9" ht="15">
      <c r="A194" s="18" t="s">
        <v>225</v>
      </c>
      <c r="B194" s="19">
        <v>550</v>
      </c>
      <c r="C194" s="19">
        <v>325</v>
      </c>
      <c r="D194" s="19"/>
      <c r="E194" s="19">
        <f t="shared" si="6"/>
        <v>325</v>
      </c>
      <c r="F194" s="19"/>
      <c r="G194" s="19"/>
      <c r="I194" s="129"/>
    </row>
    <row r="195" spans="1:9" ht="18" customHeight="1" thickBot="1">
      <c r="A195" s="166" t="s">
        <v>147</v>
      </c>
      <c r="B195" s="25">
        <f>SUM(B189:B194)</f>
        <v>7876.9</v>
      </c>
      <c r="C195" s="25">
        <f>SUM(C189:C194)</f>
        <v>7410</v>
      </c>
      <c r="D195" s="24"/>
      <c r="E195" s="25">
        <f>SUM(E189:E194)</f>
        <v>7410</v>
      </c>
      <c r="F195" s="25">
        <f>SUM(F189:F194)</f>
        <v>0</v>
      </c>
      <c r="G195" s="19">
        <f>E195+F195</f>
        <v>7410</v>
      </c>
      <c r="I195" s="129"/>
    </row>
    <row r="196" spans="1:9" ht="11.25" customHeight="1" thickBot="1">
      <c r="A196" s="18"/>
      <c r="B196" s="19"/>
      <c r="I196" s="129"/>
    </row>
    <row r="197" spans="1:9" ht="18" thickBot="1">
      <c r="A197" s="20" t="s">
        <v>156</v>
      </c>
      <c r="B197" s="193">
        <f>B185+B195</f>
        <v>356971.5</v>
      </c>
      <c r="C197" s="193">
        <f>C185+C195</f>
        <v>332561</v>
      </c>
      <c r="D197" s="24"/>
      <c r="E197" s="194">
        <f>E185+E195</f>
        <v>229263.9</v>
      </c>
      <c r="F197" s="194">
        <f>F185+F195</f>
        <v>103297.09999999999</v>
      </c>
      <c r="G197" s="19">
        <f>E197+F197</f>
        <v>332561</v>
      </c>
      <c r="I197" s="129"/>
    </row>
    <row r="198" spans="1:2" ht="20.25">
      <c r="A198" s="2"/>
      <c r="B198" s="3"/>
    </row>
    <row r="199" ht="15">
      <c r="E199" s="178">
        <f>E197+F197</f>
        <v>332561</v>
      </c>
    </row>
    <row r="200" spans="7:13" ht="15">
      <c r="G200" s="178">
        <f>G169+G163+G157+G112+G23</f>
        <v>104079</v>
      </c>
      <c r="H200" s="203"/>
      <c r="I200" s="203" t="s">
        <v>369</v>
      </c>
      <c r="J200" s="203"/>
      <c r="K200" s="152"/>
      <c r="L200" s="152"/>
      <c r="M200" s="152"/>
    </row>
    <row r="201" spans="7:13" ht="15">
      <c r="G201" s="178">
        <f>sumář!E7</f>
        <v>0</v>
      </c>
      <c r="H201" s="203"/>
      <c r="I201" s="203" t="s">
        <v>370</v>
      </c>
      <c r="J201" s="203"/>
      <c r="K201" s="152"/>
      <c r="L201" s="152"/>
      <c r="M201" s="152"/>
    </row>
    <row r="202" spans="7:13" ht="15">
      <c r="G202" s="178" t="e">
        <f>sumář!H9+sumář!H10</f>
        <v>#VALUE!</v>
      </c>
      <c r="H202" s="203"/>
      <c r="I202" s="203" t="s">
        <v>371</v>
      </c>
      <c r="J202" s="203"/>
      <c r="K202" s="152"/>
      <c r="L202" s="152"/>
      <c r="M202" s="152"/>
    </row>
    <row r="203" spans="7:13" ht="15">
      <c r="G203" s="178">
        <v>20000</v>
      </c>
      <c r="H203" s="203"/>
      <c r="I203" s="203" t="s">
        <v>372</v>
      </c>
      <c r="J203" s="203"/>
      <c r="K203" s="152"/>
      <c r="L203" s="152"/>
      <c r="M203" s="152"/>
    </row>
    <row r="204" spans="7:13" ht="15">
      <c r="G204" s="178" t="e">
        <f>G201-G202-G203</f>
        <v>#VALUE!</v>
      </c>
      <c r="H204" s="203"/>
      <c r="I204" s="203" t="s">
        <v>373</v>
      </c>
      <c r="J204" s="203"/>
      <c r="K204" s="152"/>
      <c r="L204" s="152"/>
      <c r="M204" s="152"/>
    </row>
    <row r="205" spans="7:13" ht="15">
      <c r="G205" s="227" t="e">
        <f>G204/G200*100</f>
        <v>#VALUE!</v>
      </c>
      <c r="H205" s="203"/>
      <c r="I205" s="203" t="s">
        <v>374</v>
      </c>
      <c r="J205" s="203"/>
      <c r="K205" s="152"/>
      <c r="L205" s="152"/>
      <c r="M205" s="152"/>
    </row>
    <row r="206" spans="1:10" ht="15">
      <c r="A206" s="195"/>
      <c r="G206" s="228">
        <v>6089</v>
      </c>
      <c r="H206" s="129"/>
      <c r="I206" s="129"/>
      <c r="J206" s="129"/>
    </row>
    <row r="207" spans="7:10" ht="15">
      <c r="G207" s="129"/>
      <c r="H207" s="129"/>
      <c r="I207" s="129"/>
      <c r="J207" s="129"/>
    </row>
    <row r="208" ht="15">
      <c r="F208" s="156">
        <f>E182+E183</f>
        <v>44886</v>
      </c>
    </row>
  </sheetData>
  <mergeCells count="1">
    <mergeCell ref="A1:A3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2"/>
  <headerFooter alignWithMargins="0">
    <oddFooter>&amp;Crozpočet 2008&amp;RC.výdaje - stánka č.&amp;P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3"/>
  <sheetViews>
    <sheetView zoomScale="85" zoomScaleNormal="85" workbookViewId="0" topLeftCell="A30">
      <selection activeCell="G15" sqref="G15"/>
    </sheetView>
  </sheetViews>
  <sheetFormatPr defaultColWidth="9.00390625" defaultRowHeight="12.75"/>
  <cols>
    <col min="1" max="1" width="72.75390625" style="21" customWidth="1"/>
    <col min="2" max="2" width="13.25390625" style="21" customWidth="1"/>
    <col min="3" max="4" width="8.875" style="21" customWidth="1"/>
    <col min="5" max="5" width="0" style="21" hidden="1" customWidth="1"/>
    <col min="6" max="16384" width="8.875" style="21" customWidth="1"/>
  </cols>
  <sheetData>
    <row r="1" ht="13.5" thickBot="1"/>
    <row r="2" spans="1:2" ht="24">
      <c r="A2" s="293" t="s">
        <v>386</v>
      </c>
      <c r="B2" s="294"/>
    </row>
    <row r="3" spans="1:2" ht="21" thickBot="1">
      <c r="A3" s="295" t="s">
        <v>387</v>
      </c>
      <c r="B3" s="296"/>
    </row>
    <row r="4" spans="1:3" ht="16.5">
      <c r="A4" s="118"/>
      <c r="B4" s="119"/>
      <c r="C4" s="117"/>
    </row>
    <row r="5" spans="1:3" ht="20.25" customHeight="1">
      <c r="A5" s="243" t="s">
        <v>393</v>
      </c>
      <c r="B5" s="241" t="s">
        <v>265</v>
      </c>
      <c r="C5" s="117"/>
    </row>
    <row r="6" spans="1:5" ht="16.5">
      <c r="A6" s="121" t="s">
        <v>189</v>
      </c>
      <c r="B6" s="119">
        <v>11936.5</v>
      </c>
      <c r="C6" s="117"/>
      <c r="E6" s="142" t="s">
        <v>351</v>
      </c>
    </row>
    <row r="7" spans="1:3" ht="16.5">
      <c r="A7" s="121" t="s">
        <v>190</v>
      </c>
      <c r="B7" s="119">
        <v>2012.1</v>
      </c>
      <c r="C7" s="117"/>
    </row>
    <row r="8" spans="1:3" ht="16.5">
      <c r="A8" s="121" t="s">
        <v>197</v>
      </c>
      <c r="B8" s="119">
        <v>694.3</v>
      </c>
      <c r="C8" s="117"/>
    </row>
    <row r="9" spans="1:3" ht="16.5">
      <c r="A9" s="121" t="s">
        <v>191</v>
      </c>
      <c r="B9" s="119">
        <v>905.5</v>
      </c>
      <c r="C9" s="117"/>
    </row>
    <row r="10" spans="1:3" ht="16.5">
      <c r="A10" s="121" t="s">
        <v>198</v>
      </c>
      <c r="B10" s="119">
        <v>140</v>
      </c>
      <c r="C10" s="117"/>
    </row>
    <row r="11" spans="1:3" ht="16.5">
      <c r="A11" s="122" t="s">
        <v>192</v>
      </c>
      <c r="B11" s="119">
        <v>43</v>
      </c>
      <c r="C11" s="116"/>
    </row>
    <row r="12" spans="1:3" ht="17.25" thickBot="1">
      <c r="A12" s="123" t="s">
        <v>199</v>
      </c>
      <c r="B12" s="124">
        <v>50</v>
      </c>
      <c r="C12" s="116"/>
    </row>
    <row r="13" spans="1:3" ht="20.25" customHeight="1">
      <c r="A13" s="125" t="s">
        <v>193</v>
      </c>
      <c r="B13" s="126">
        <f>SUM(B6:B12)</f>
        <v>15781.4</v>
      </c>
      <c r="C13" s="117"/>
    </row>
    <row r="14" spans="1:3" ht="16.5">
      <c r="A14" s="127"/>
      <c r="B14" s="119"/>
      <c r="C14" s="117"/>
    </row>
    <row r="15" spans="1:3" ht="20.25" customHeight="1">
      <c r="A15" s="243" t="s">
        <v>394</v>
      </c>
      <c r="B15" s="241" t="s">
        <v>265</v>
      </c>
      <c r="C15" s="117"/>
    </row>
    <row r="16" spans="1:3" ht="16.5">
      <c r="A16" s="120" t="s">
        <v>194</v>
      </c>
      <c r="B16" s="119">
        <v>1230</v>
      </c>
      <c r="C16" s="116"/>
    </row>
    <row r="17" spans="1:3" ht="16.5">
      <c r="A17" s="127" t="s">
        <v>212</v>
      </c>
      <c r="B17" s="119">
        <v>7000</v>
      </c>
      <c r="C17" s="116"/>
    </row>
    <row r="18" spans="1:3" ht="15" hidden="1">
      <c r="A18" s="127" t="s">
        <v>267</v>
      </c>
      <c r="B18" s="136"/>
      <c r="C18" s="127"/>
    </row>
    <row r="19" spans="1:3" ht="16.5" hidden="1">
      <c r="A19" s="127" t="s">
        <v>204</v>
      </c>
      <c r="B19" s="136"/>
      <c r="C19" s="116"/>
    </row>
    <row r="20" spans="1:3" ht="16.5" hidden="1">
      <c r="A20" s="127" t="s">
        <v>205</v>
      </c>
      <c r="B20" s="136"/>
      <c r="C20" s="116"/>
    </row>
    <row r="21" spans="1:3" ht="16.5" hidden="1">
      <c r="A21" s="127" t="s">
        <v>209</v>
      </c>
      <c r="B21" s="136"/>
      <c r="C21" s="116"/>
    </row>
    <row r="22" spans="1:3" ht="16.5" hidden="1">
      <c r="A22" s="127" t="s">
        <v>210</v>
      </c>
      <c r="B22" s="136"/>
      <c r="C22" s="116"/>
    </row>
    <row r="23" spans="1:3" ht="16.5" hidden="1">
      <c r="A23" s="127" t="s">
        <v>200</v>
      </c>
      <c r="B23" s="136"/>
      <c r="C23" s="116"/>
    </row>
    <row r="24" spans="1:3" ht="16.5" hidden="1">
      <c r="A24" s="127" t="s">
        <v>208</v>
      </c>
      <c r="B24" s="136"/>
      <c r="C24" s="116"/>
    </row>
    <row r="25" spans="1:3" ht="16.5" hidden="1">
      <c r="A25" s="127" t="s">
        <v>207</v>
      </c>
      <c r="B25" s="136"/>
      <c r="C25" s="116"/>
    </row>
    <row r="26" spans="1:3" ht="16.5" hidden="1">
      <c r="A26" s="127" t="s">
        <v>201</v>
      </c>
      <c r="B26" s="136"/>
      <c r="C26" s="116"/>
    </row>
    <row r="27" spans="1:3" ht="16.5">
      <c r="A27" s="127" t="s">
        <v>206</v>
      </c>
      <c r="B27" s="119">
        <v>500</v>
      </c>
      <c r="C27" s="116"/>
    </row>
    <row r="28" spans="1:3" ht="16.5">
      <c r="A28" s="127" t="s">
        <v>203</v>
      </c>
      <c r="B28" s="119">
        <v>500</v>
      </c>
      <c r="C28" s="116"/>
    </row>
    <row r="29" spans="1:3" ht="16.5" hidden="1">
      <c r="A29" s="127" t="s">
        <v>211</v>
      </c>
      <c r="B29" s="136"/>
      <c r="C29" s="116"/>
    </row>
    <row r="30" spans="1:3" ht="16.5">
      <c r="A30" s="127" t="s">
        <v>333</v>
      </c>
      <c r="B30" s="119">
        <v>450</v>
      </c>
      <c r="C30" s="116"/>
    </row>
    <row r="31" spans="1:3" ht="16.5">
      <c r="A31" s="127" t="s">
        <v>332</v>
      </c>
      <c r="B31" s="119">
        <v>550</v>
      </c>
      <c r="C31" s="116"/>
    </row>
    <row r="32" spans="1:3" ht="16.5">
      <c r="A32" s="127" t="s">
        <v>389</v>
      </c>
      <c r="B32" s="119">
        <v>1500</v>
      </c>
      <c r="C32" s="116"/>
    </row>
    <row r="33" spans="1:4" ht="16.5">
      <c r="A33" s="127" t="s">
        <v>334</v>
      </c>
      <c r="B33" s="119">
        <v>500</v>
      </c>
      <c r="C33" s="116"/>
      <c r="D33" s="6"/>
    </row>
    <row r="34" spans="1:3" ht="16.5">
      <c r="A34" s="127" t="s">
        <v>336</v>
      </c>
      <c r="B34" s="119">
        <v>150</v>
      </c>
      <c r="C34" s="116"/>
    </row>
    <row r="35" spans="1:3" ht="16.5">
      <c r="A35" s="127" t="s">
        <v>390</v>
      </c>
      <c r="B35" s="119">
        <v>300</v>
      </c>
      <c r="C35" s="116"/>
    </row>
    <row r="36" spans="1:3" ht="16.5">
      <c r="A36" s="127" t="s">
        <v>335</v>
      </c>
      <c r="B36" s="119">
        <v>150</v>
      </c>
      <c r="C36" s="116"/>
    </row>
    <row r="37" spans="1:3" ht="16.5">
      <c r="A37" s="127" t="s">
        <v>339</v>
      </c>
      <c r="B37" s="119">
        <v>200</v>
      </c>
      <c r="C37" s="116"/>
    </row>
    <row r="38" spans="1:3" ht="16.5">
      <c r="A38" s="120" t="s">
        <v>337</v>
      </c>
      <c r="B38" s="134">
        <v>100</v>
      </c>
      <c r="C38" s="116"/>
    </row>
    <row r="39" spans="1:3" ht="16.5">
      <c r="A39" s="120" t="s">
        <v>338</v>
      </c>
      <c r="B39" s="134">
        <v>100</v>
      </c>
      <c r="C39" s="116"/>
    </row>
    <row r="40" spans="1:3" ht="17.25" thickBot="1">
      <c r="A40" s="128" t="s">
        <v>202</v>
      </c>
      <c r="B40" s="124">
        <v>50</v>
      </c>
      <c r="C40" s="116"/>
    </row>
    <row r="41" spans="1:3" ht="20.25" customHeight="1">
      <c r="A41" s="203" t="s">
        <v>195</v>
      </c>
      <c r="B41" s="126">
        <f>SUM(B16:B40)</f>
        <v>13280</v>
      </c>
      <c r="C41" s="116"/>
    </row>
    <row r="42" spans="1:3" ht="17.25" thickBot="1">
      <c r="A42" s="129"/>
      <c r="B42" s="127"/>
      <c r="C42" s="116"/>
    </row>
    <row r="43" spans="1:3" ht="20.25" customHeight="1" thickBot="1">
      <c r="A43" s="244" t="s">
        <v>196</v>
      </c>
      <c r="B43" s="130">
        <f>B13-B41</f>
        <v>2501.3999999999996</v>
      </c>
      <c r="C43" s="131"/>
    </row>
  </sheetData>
  <mergeCells count="2">
    <mergeCell ref="A2:B2"/>
    <mergeCell ref="A3:B3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&amp;Crozpočet 2008&amp;RD.hospodářská činnost - stránka č.&amp;P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F21" sqref="F21"/>
    </sheetView>
  </sheetViews>
  <sheetFormatPr defaultColWidth="9.00390625" defaultRowHeight="12.75"/>
  <cols>
    <col min="1" max="1" width="58.875" style="0" bestFit="1" customWidth="1"/>
    <col min="3" max="3" width="3.875" style="0" customWidth="1"/>
  </cols>
  <sheetData>
    <row r="1" spans="1:4" ht="18">
      <c r="A1" s="297" t="s">
        <v>395</v>
      </c>
      <c r="B1" s="297"/>
      <c r="C1" s="297"/>
      <c r="D1" s="297"/>
    </row>
    <row r="2" spans="1:4" ht="18">
      <c r="A2" s="246"/>
      <c r="B2" s="246"/>
      <c r="C2" s="246"/>
      <c r="D2" s="246"/>
    </row>
    <row r="3" spans="1:4" ht="18">
      <c r="A3" s="297" t="s">
        <v>396</v>
      </c>
      <c r="B3" s="297"/>
      <c r="C3" s="297"/>
      <c r="D3" s="297"/>
    </row>
    <row r="4" spans="1:4" ht="15">
      <c r="A4" s="298"/>
      <c r="B4" s="298"/>
      <c r="C4" s="298"/>
      <c r="D4" s="298"/>
    </row>
    <row r="5" spans="1:4" ht="15">
      <c r="A5" s="247"/>
      <c r="B5" s="299" t="s">
        <v>0</v>
      </c>
      <c r="C5" s="299"/>
      <c r="D5" s="247" t="s">
        <v>348</v>
      </c>
    </row>
    <row r="6" spans="1:4" ht="15">
      <c r="A6" s="248"/>
      <c r="B6" s="271" t="s">
        <v>265</v>
      </c>
      <c r="C6" s="271"/>
      <c r="D6" s="271" t="s">
        <v>265</v>
      </c>
    </row>
    <row r="7" spans="1:4" ht="15.75">
      <c r="A7" s="249" t="s">
        <v>397</v>
      </c>
      <c r="B7" s="250">
        <v>4</v>
      </c>
      <c r="C7" s="250"/>
      <c r="D7" s="250"/>
    </row>
    <row r="8" spans="1:4" ht="15">
      <c r="A8" s="251" t="s">
        <v>398</v>
      </c>
      <c r="B8" s="252">
        <v>0</v>
      </c>
      <c r="C8" s="253"/>
      <c r="D8" s="253"/>
    </row>
    <row r="9" spans="1:4" ht="15">
      <c r="A9" s="251" t="s">
        <v>399</v>
      </c>
      <c r="B9" s="252">
        <v>0</v>
      </c>
      <c r="C9" s="253"/>
      <c r="D9" s="253"/>
    </row>
    <row r="10" spans="1:4" ht="15">
      <c r="A10" s="251" t="s">
        <v>400</v>
      </c>
      <c r="B10" s="253"/>
      <c r="C10" s="253"/>
      <c r="D10" s="252">
        <v>0</v>
      </c>
    </row>
    <row r="11" spans="1:4" ht="15">
      <c r="A11" s="251" t="s">
        <v>401</v>
      </c>
      <c r="B11" s="253"/>
      <c r="C11" s="253"/>
      <c r="D11" s="253">
        <v>1</v>
      </c>
    </row>
    <row r="12" spans="1:4" ht="15">
      <c r="A12" s="251"/>
      <c r="B12" s="253"/>
      <c r="C12" s="253"/>
      <c r="D12" s="253"/>
    </row>
    <row r="13" spans="1:4" ht="15">
      <c r="A13" s="254" t="s">
        <v>120</v>
      </c>
      <c r="B13" s="255">
        <f>SUM(B7:B12)</f>
        <v>4</v>
      </c>
      <c r="C13" s="255"/>
      <c r="D13" s="255">
        <f>D10+D11</f>
        <v>1</v>
      </c>
    </row>
    <row r="14" spans="1:4" ht="15.75">
      <c r="A14" s="249" t="s">
        <v>402</v>
      </c>
      <c r="B14" s="250">
        <f>B13-D13</f>
        <v>3</v>
      </c>
      <c r="C14" s="250"/>
      <c r="D14" s="250"/>
    </row>
    <row r="15" spans="1:4" ht="15">
      <c r="A15" s="256"/>
      <c r="B15" s="251"/>
      <c r="C15" s="251"/>
      <c r="D15" s="251"/>
    </row>
    <row r="16" spans="1:4" ht="15">
      <c r="A16" s="257"/>
      <c r="B16" s="257"/>
      <c r="C16" s="257"/>
      <c r="D16" s="257"/>
    </row>
    <row r="17" spans="1:4" ht="15">
      <c r="A17" s="258" t="s">
        <v>472</v>
      </c>
      <c r="B17" s="258"/>
      <c r="C17" s="257"/>
      <c r="D17" s="257"/>
    </row>
    <row r="18" spans="1:4" ht="15">
      <c r="A18" s="251"/>
      <c r="B18" s="251"/>
      <c r="C18" s="257"/>
      <c r="D18" s="257"/>
    </row>
    <row r="19" spans="1:4" ht="15">
      <c r="A19" s="251"/>
      <c r="B19" s="251"/>
      <c r="C19" s="257"/>
      <c r="D19" s="257"/>
    </row>
    <row r="20" spans="1:4" ht="15">
      <c r="A20" s="251" t="s">
        <v>403</v>
      </c>
      <c r="B20" s="251"/>
      <c r="C20" s="257"/>
      <c r="D20" s="257"/>
    </row>
    <row r="21" spans="1:2" ht="15">
      <c r="A21" s="251" t="s">
        <v>404</v>
      </c>
      <c r="B21" s="256"/>
    </row>
    <row r="22" spans="1:2" ht="15">
      <c r="A22" s="251"/>
      <c r="B22" s="256"/>
    </row>
  </sheetData>
  <mergeCells count="4">
    <mergeCell ref="A1:D1"/>
    <mergeCell ref="A3:D3"/>
    <mergeCell ref="A4:D4"/>
    <mergeCell ref="B5:C5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&amp;CPovodňový fond - rozpočet 2008&amp;Rstránka č.&amp;P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4">
      <selection activeCell="F5" sqref="F5"/>
    </sheetView>
  </sheetViews>
  <sheetFormatPr defaultColWidth="9.00390625" defaultRowHeight="12.75"/>
  <cols>
    <col min="1" max="1" width="58.75390625" style="0" bestFit="1" customWidth="1"/>
    <col min="2" max="2" width="12.625" style="0" bestFit="1" customWidth="1"/>
    <col min="3" max="3" width="3.875" style="0" customWidth="1"/>
    <col min="4" max="4" width="12.625" style="0" bestFit="1" customWidth="1"/>
  </cols>
  <sheetData>
    <row r="1" spans="1:4" ht="18">
      <c r="A1" s="297" t="s">
        <v>395</v>
      </c>
      <c r="B1" s="297"/>
      <c r="C1" s="297"/>
      <c r="D1" s="297"/>
    </row>
    <row r="2" spans="1:4" ht="18">
      <c r="A2" s="246"/>
      <c r="B2" s="246"/>
      <c r="C2" s="246"/>
      <c r="D2" s="246"/>
    </row>
    <row r="3" spans="1:4" ht="18">
      <c r="A3" s="297" t="s">
        <v>405</v>
      </c>
      <c r="B3" s="297"/>
      <c r="C3" s="297"/>
      <c r="D3" s="297"/>
    </row>
    <row r="4" spans="1:4" ht="18">
      <c r="A4" s="298"/>
      <c r="B4" s="297"/>
      <c r="C4" s="297"/>
      <c r="D4" s="297"/>
    </row>
    <row r="5" spans="1:4" ht="15">
      <c r="A5" s="247"/>
      <c r="B5" s="247" t="s">
        <v>0</v>
      </c>
      <c r="C5" s="247"/>
      <c r="D5" s="247" t="s">
        <v>348</v>
      </c>
    </row>
    <row r="6" spans="1:4" ht="15">
      <c r="A6" s="248"/>
      <c r="B6" s="271" t="s">
        <v>265</v>
      </c>
      <c r="C6" s="271"/>
      <c r="D6" s="271" t="s">
        <v>265</v>
      </c>
    </row>
    <row r="7" spans="1:4" ht="15.75">
      <c r="A7" s="249" t="s">
        <v>397</v>
      </c>
      <c r="B7" s="250">
        <v>655.6</v>
      </c>
      <c r="C7" s="250"/>
      <c r="D7" s="250"/>
    </row>
    <row r="8" spans="1:4" ht="15">
      <c r="A8" s="251" t="s">
        <v>398</v>
      </c>
      <c r="B8" s="252">
        <v>1565.5</v>
      </c>
      <c r="C8" s="253"/>
      <c r="D8" s="253"/>
    </row>
    <row r="9" spans="1:4" ht="15">
      <c r="A9" s="251" t="s">
        <v>406</v>
      </c>
      <c r="B9" s="252">
        <v>250</v>
      </c>
      <c r="C9" s="253"/>
      <c r="D9" s="253"/>
    </row>
    <row r="10" spans="1:4" ht="15">
      <c r="A10" s="251" t="s">
        <v>407</v>
      </c>
      <c r="B10" s="259"/>
      <c r="C10" s="253"/>
      <c r="D10" s="252">
        <v>350</v>
      </c>
    </row>
    <row r="11" spans="1:4" ht="15">
      <c r="A11" s="251" t="s">
        <v>408</v>
      </c>
      <c r="B11" s="259"/>
      <c r="C11" s="253"/>
      <c r="D11" s="253">
        <v>550</v>
      </c>
    </row>
    <row r="12" spans="1:4" ht="15">
      <c r="A12" s="251" t="s">
        <v>409</v>
      </c>
      <c r="B12" s="259"/>
      <c r="C12" s="253"/>
      <c r="D12" s="253">
        <v>22</v>
      </c>
    </row>
    <row r="13" spans="1:4" ht="15">
      <c r="A13" s="251" t="s">
        <v>410</v>
      </c>
      <c r="B13" s="259"/>
      <c r="C13" s="253"/>
      <c r="D13" s="252">
        <v>350</v>
      </c>
    </row>
    <row r="14" spans="1:4" ht="15">
      <c r="A14" s="251" t="s">
        <v>411</v>
      </c>
      <c r="B14" s="259"/>
      <c r="C14" s="253"/>
      <c r="D14" s="252">
        <v>500</v>
      </c>
    </row>
    <row r="15" spans="1:4" ht="15">
      <c r="A15" s="251" t="s">
        <v>412</v>
      </c>
      <c r="B15" s="259"/>
      <c r="C15" s="253"/>
      <c r="D15" s="253">
        <v>620</v>
      </c>
    </row>
    <row r="16" spans="1:4" ht="15">
      <c r="A16" s="251"/>
      <c r="B16" s="259"/>
      <c r="C16" s="253"/>
      <c r="D16" s="259"/>
    </row>
    <row r="17" spans="1:4" ht="15">
      <c r="A17" s="254" t="s">
        <v>120</v>
      </c>
      <c r="B17" s="255">
        <f>SUM(B7:B16)</f>
        <v>2471.1</v>
      </c>
      <c r="C17" s="255"/>
      <c r="D17" s="255">
        <f>SUM(D7:D16)</f>
        <v>2392</v>
      </c>
    </row>
    <row r="18" spans="1:4" ht="15.75">
      <c r="A18" s="249" t="s">
        <v>402</v>
      </c>
      <c r="B18" s="250">
        <f>B17-D17</f>
        <v>79.09999999999991</v>
      </c>
      <c r="C18" s="250"/>
      <c r="D18" s="250"/>
    </row>
    <row r="19" spans="2:4" ht="15">
      <c r="B19" s="257"/>
      <c r="C19" s="257"/>
      <c r="D19" s="257"/>
    </row>
    <row r="20" spans="1:4" ht="15">
      <c r="A20" s="257"/>
      <c r="B20" s="257"/>
      <c r="C20" s="257"/>
      <c r="D20" s="257"/>
    </row>
    <row r="21" spans="1:4" ht="15">
      <c r="A21" s="258" t="s">
        <v>471</v>
      </c>
      <c r="B21" s="258"/>
      <c r="C21" s="257"/>
      <c r="D21" s="257"/>
    </row>
    <row r="22" spans="1:4" ht="15">
      <c r="A22" s="251"/>
      <c r="B22" s="251"/>
      <c r="C22" s="257"/>
      <c r="D22" s="257"/>
    </row>
    <row r="23" spans="1:4" ht="15">
      <c r="A23" s="251"/>
      <c r="B23" s="251"/>
      <c r="C23" s="257"/>
      <c r="D23" s="257"/>
    </row>
    <row r="24" spans="1:4" ht="15">
      <c r="A24" s="251" t="s">
        <v>403</v>
      </c>
      <c r="B24" s="251"/>
      <c r="C24" s="257"/>
      <c r="D24" s="257"/>
    </row>
    <row r="25" spans="1:2" ht="15">
      <c r="A25" s="251" t="s">
        <v>413</v>
      </c>
      <c r="B25" s="256"/>
    </row>
    <row r="26" spans="1:2" ht="15">
      <c r="A26" s="251"/>
      <c r="B26" s="256"/>
    </row>
  </sheetData>
  <mergeCells count="3">
    <mergeCell ref="A1:D1"/>
    <mergeCell ref="A3:D3"/>
    <mergeCell ref="A4:D4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&amp;CSociální fond - rozpočet 2008&amp;Rstránka č.&amp;P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5">
      <selection activeCell="G46" sqref="G46"/>
    </sheetView>
  </sheetViews>
  <sheetFormatPr defaultColWidth="9.00390625" defaultRowHeight="12.75"/>
  <cols>
    <col min="1" max="1" width="58.75390625" style="0" customWidth="1"/>
    <col min="2" max="2" width="12.625" style="0" customWidth="1"/>
    <col min="3" max="3" width="3.50390625" style="0" customWidth="1"/>
    <col min="4" max="4" width="12.625" style="0" customWidth="1"/>
  </cols>
  <sheetData>
    <row r="1" spans="1:4" ht="18">
      <c r="A1" s="297" t="s">
        <v>395</v>
      </c>
      <c r="B1" s="297"/>
      <c r="C1" s="297"/>
      <c r="D1" s="297"/>
    </row>
    <row r="2" spans="1:4" ht="18">
      <c r="A2" s="246"/>
      <c r="B2" s="246"/>
      <c r="C2" s="246"/>
      <c r="D2" s="246"/>
    </row>
    <row r="3" spans="1:4" ht="18">
      <c r="A3" s="297" t="s">
        <v>414</v>
      </c>
      <c r="B3" s="297"/>
      <c r="C3" s="297"/>
      <c r="D3" s="297"/>
    </row>
    <row r="4" spans="1:4" ht="18">
      <c r="A4" s="245"/>
      <c r="B4" s="245"/>
      <c r="C4" s="245"/>
      <c r="D4" s="245"/>
    </row>
    <row r="5" spans="1:4" ht="18">
      <c r="A5" s="245"/>
      <c r="B5" s="245"/>
      <c r="C5" s="245"/>
      <c r="D5" s="245"/>
    </row>
    <row r="6" spans="1:4" ht="18">
      <c r="A6" s="245"/>
      <c r="B6" s="245"/>
      <c r="C6" s="245"/>
      <c r="D6" s="245" t="s">
        <v>428</v>
      </c>
    </row>
    <row r="7" spans="1:4" ht="15">
      <c r="A7" s="251" t="s">
        <v>415</v>
      </c>
      <c r="B7" s="257"/>
      <c r="C7" s="257"/>
      <c r="D7" s="260">
        <v>4499501</v>
      </c>
    </row>
    <row r="8" spans="1:4" ht="15">
      <c r="A8" s="251" t="s">
        <v>416</v>
      </c>
      <c r="B8" s="257"/>
      <c r="C8" s="257"/>
      <c r="D8" s="261">
        <v>102144</v>
      </c>
    </row>
    <row r="9" spans="1:4" ht="15">
      <c r="A9" s="254" t="s">
        <v>417</v>
      </c>
      <c r="B9" s="262"/>
      <c r="C9" s="262"/>
      <c r="D9" s="263">
        <f>D7-D8</f>
        <v>4397357</v>
      </c>
    </row>
    <row r="10" spans="1:4" ht="15">
      <c r="A10" s="251"/>
      <c r="B10" s="257"/>
      <c r="C10" s="257"/>
      <c r="D10" s="261"/>
    </row>
    <row r="11" spans="1:4" ht="15">
      <c r="A11" s="264" t="s">
        <v>418</v>
      </c>
      <c r="B11" s="265"/>
      <c r="C11" s="265"/>
      <c r="D11" s="266">
        <f>D9*0.5</f>
        <v>2198678.5</v>
      </c>
    </row>
    <row r="12" spans="1:4" ht="15">
      <c r="A12" s="267"/>
      <c r="B12" s="267"/>
      <c r="C12" s="267"/>
      <c r="D12" s="267"/>
    </row>
    <row r="13" spans="1:4" ht="15">
      <c r="A13" s="267"/>
      <c r="B13" s="267"/>
      <c r="C13" s="267"/>
      <c r="D13" s="267"/>
    </row>
    <row r="14" spans="1:4" ht="15">
      <c r="A14" s="267"/>
      <c r="B14" s="267"/>
      <c r="C14" s="267"/>
      <c r="D14" s="267"/>
    </row>
    <row r="15" spans="1:4" ht="15">
      <c r="A15" s="268" t="s">
        <v>419</v>
      </c>
      <c r="B15" s="300" t="s">
        <v>0</v>
      </c>
      <c r="C15" s="300"/>
      <c r="D15" s="268" t="s">
        <v>348</v>
      </c>
    </row>
    <row r="16" spans="1:4" ht="15">
      <c r="A16" s="272"/>
      <c r="B16" s="272" t="s">
        <v>265</v>
      </c>
      <c r="C16" s="251"/>
      <c r="D16" s="272" t="s">
        <v>265</v>
      </c>
    </row>
    <row r="17" spans="1:4" ht="15.75">
      <c r="A17" s="269" t="s">
        <v>397</v>
      </c>
      <c r="B17" s="270">
        <v>11310</v>
      </c>
      <c r="C17" s="270"/>
      <c r="D17" s="270"/>
    </row>
    <row r="18" spans="1:4" ht="15">
      <c r="A18" s="251" t="s">
        <v>420</v>
      </c>
      <c r="B18" s="252">
        <v>2198.7</v>
      </c>
      <c r="C18" s="252"/>
      <c r="D18" s="252"/>
    </row>
    <row r="19" spans="1:4" ht="15">
      <c r="A19" s="251" t="s">
        <v>421</v>
      </c>
      <c r="B19" s="252"/>
      <c r="C19" s="252"/>
      <c r="D19" s="252">
        <v>8500</v>
      </c>
    </row>
    <row r="20" spans="1:4" ht="15">
      <c r="A20" s="251" t="s">
        <v>422</v>
      </c>
      <c r="B20" s="252">
        <v>980</v>
      </c>
      <c r="C20" s="252"/>
      <c r="D20" s="252"/>
    </row>
    <row r="21" spans="1:4" ht="15">
      <c r="A21" s="251" t="s">
        <v>423</v>
      </c>
      <c r="B21" s="252"/>
      <c r="C21" s="252"/>
      <c r="D21" s="252">
        <v>5000</v>
      </c>
    </row>
    <row r="22" spans="1:4" ht="15">
      <c r="A22" s="251" t="s">
        <v>424</v>
      </c>
      <c r="B22" s="252">
        <v>306.7</v>
      </c>
      <c r="C22" s="252"/>
      <c r="D22" s="252"/>
    </row>
    <row r="23" spans="1:4" ht="15">
      <c r="A23" s="251" t="s">
        <v>401</v>
      </c>
      <c r="B23" s="252"/>
      <c r="C23" s="252"/>
      <c r="D23" s="252">
        <v>5</v>
      </c>
    </row>
    <row r="24" spans="1:4" ht="15">
      <c r="A24" s="251" t="s">
        <v>399</v>
      </c>
      <c r="B24" s="252">
        <v>150</v>
      </c>
      <c r="C24" s="252"/>
      <c r="D24" s="252"/>
    </row>
    <row r="25" spans="1:4" ht="15">
      <c r="A25" s="251"/>
      <c r="B25" s="252"/>
      <c r="C25" s="252"/>
      <c r="D25" s="252"/>
    </row>
    <row r="26" spans="1:4" ht="15">
      <c r="A26" s="254" t="s">
        <v>120</v>
      </c>
      <c r="B26" s="255">
        <f>SUM(B17:B25)</f>
        <v>14945.400000000001</v>
      </c>
      <c r="C26" s="255"/>
      <c r="D26" s="255">
        <f>SUM(D17:D25)</f>
        <v>13505</v>
      </c>
    </row>
    <row r="27" spans="1:4" ht="15.75">
      <c r="A27" s="249" t="s">
        <v>402</v>
      </c>
      <c r="B27" s="250">
        <f>B26-D26</f>
        <v>1440.4000000000015</v>
      </c>
      <c r="C27" s="250"/>
      <c r="D27" s="250"/>
    </row>
    <row r="28" spans="1:4" ht="15">
      <c r="A28" s="257"/>
      <c r="B28" s="257"/>
      <c r="C28" s="257"/>
      <c r="D28" s="257"/>
    </row>
    <row r="29" spans="1:4" ht="15">
      <c r="A29" s="257"/>
      <c r="B29" s="257"/>
      <c r="C29" s="257"/>
      <c r="D29" s="257"/>
    </row>
    <row r="30" spans="1:4" ht="15">
      <c r="A30" s="257"/>
      <c r="B30" s="257"/>
      <c r="C30" s="257"/>
      <c r="D30" s="257"/>
    </row>
    <row r="31" spans="1:4" ht="15">
      <c r="A31" s="258" t="s">
        <v>425</v>
      </c>
      <c r="B31" s="251"/>
      <c r="C31" s="251"/>
      <c r="D31" s="251"/>
    </row>
    <row r="32" spans="1:4" ht="15">
      <c r="A32" s="257"/>
      <c r="B32" s="257"/>
      <c r="C32" s="257"/>
      <c r="D32" s="257"/>
    </row>
    <row r="33" spans="1:4" ht="15">
      <c r="A33" s="257"/>
      <c r="B33" s="257"/>
      <c r="C33" s="257"/>
      <c r="D33" s="257"/>
    </row>
    <row r="34" spans="1:4" ht="15">
      <c r="A34" s="251" t="s">
        <v>426</v>
      </c>
      <c r="B34" s="257"/>
      <c r="C34" s="257"/>
      <c r="D34" s="257"/>
    </row>
    <row r="35" spans="1:4" ht="15">
      <c r="A35" s="251" t="s">
        <v>427</v>
      </c>
      <c r="B35" s="257"/>
      <c r="C35" s="257"/>
      <c r="D35" s="257"/>
    </row>
    <row r="36" spans="1:4" ht="15">
      <c r="A36" s="257"/>
      <c r="B36" s="257"/>
      <c r="C36" s="257"/>
      <c r="D36" s="257"/>
    </row>
  </sheetData>
  <mergeCells count="3">
    <mergeCell ref="A1:D1"/>
    <mergeCell ref="A3:D3"/>
    <mergeCell ref="B15:C15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&amp;CFOMRBF - rozpočet 2008&amp;Rstránka č.&amp;P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pane xSplit="15000" topLeftCell="P1" activePane="topLeft" state="split"/>
      <selection pane="topLeft" activeCell="A1" sqref="A1"/>
      <selection pane="topRight" activeCell="P1" sqref="P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Město</cp:lastModifiedBy>
  <cp:lastPrinted>2008-03-20T07:18:20Z</cp:lastPrinted>
  <dcterms:created xsi:type="dcterms:W3CDTF">2003-04-24T08:37:45Z</dcterms:created>
  <dcterms:modified xsi:type="dcterms:W3CDTF">2008-11-28T10:47:40Z</dcterms:modified>
  <cp:category/>
  <cp:version/>
  <cp:contentType/>
  <cp:contentStatus/>
</cp:coreProperties>
</file>