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vmstorage\vladimir.belousek$\plocha\01 Moje dokumenty\Personalistika\GDPR\"/>
    </mc:Choice>
  </mc:AlternateContent>
  <xr:revisionPtr revIDLastSave="0" documentId="12_ncr:500000_{FB89F6B8-1534-425C-A826-F3BC50851613}" xr6:coauthVersionLast="31" xr6:coauthVersionMax="31" xr10:uidLastSave="{00000000-0000-0000-0000-000000000000}"/>
  <bookViews>
    <workbookView xWindow="0" yWindow="0" windowWidth="18600" windowHeight="9675" activeTab="5" xr2:uid="{00000000-000D-0000-FFFF-FFFF00000000}"/>
  </bookViews>
  <sheets>
    <sheet name=" " sheetId="5" r:id="rId1"/>
    <sheet name="Pokyny k vyplnění" sheetId="6" r:id="rId2"/>
    <sheet name="Úvod" sheetId="1" r:id="rId3"/>
    <sheet name="Vzor 1" sheetId="7" r:id="rId4"/>
    <sheet name="Vzor 2" sheetId="8" r:id="rId5"/>
    <sheet name="FORMULÁŘ" sheetId="2" r:id="rId6"/>
    <sheet name="Data" sheetId="3" r:id="rId7"/>
  </sheets>
  <definedNames>
    <definedName name="_xlnm.Print_Area" localSheetId="5">FORMULÁŘ!$B$2:$C$45</definedName>
  </definedNames>
  <calcPr calcId="162913"/>
</workbook>
</file>

<file path=xl/calcChain.xml><?xml version="1.0" encoding="utf-8"?>
<calcChain xmlns="http://schemas.openxmlformats.org/spreadsheetml/2006/main">
  <c r="B85" i="2" l="1"/>
  <c r="C85" i="2" s="1"/>
  <c r="B84" i="2"/>
  <c r="B83" i="2"/>
  <c r="C83" i="2" s="1"/>
  <c r="C82" i="2"/>
  <c r="B82" i="2"/>
  <c r="B81" i="2"/>
  <c r="C81" i="2" s="1"/>
  <c r="C80" i="2"/>
  <c r="B80" i="2"/>
  <c r="B79" i="2"/>
  <c r="C79" i="2" s="1"/>
  <c r="C78" i="2"/>
  <c r="B78" i="2"/>
  <c r="B77" i="2"/>
  <c r="B75" i="2"/>
  <c r="C75" i="2" s="1"/>
  <c r="B74" i="2"/>
  <c r="B73" i="2"/>
  <c r="C73" i="2" s="1"/>
  <c r="C72" i="2"/>
  <c r="B72" i="2"/>
  <c r="B71" i="2"/>
  <c r="C71" i="2" s="1"/>
  <c r="C70" i="2"/>
  <c r="B70" i="2"/>
  <c r="B69" i="2"/>
  <c r="C69" i="2" s="1"/>
  <c r="C68" i="2"/>
  <c r="B68" i="2"/>
  <c r="B67" i="2"/>
  <c r="B65" i="2"/>
  <c r="C65" i="2" s="1"/>
  <c r="B64" i="2"/>
  <c r="B63" i="2"/>
  <c r="C63" i="2" s="1"/>
  <c r="C62" i="2"/>
  <c r="B62" i="2"/>
  <c r="B61" i="2"/>
  <c r="C61" i="2" s="1"/>
  <c r="C60" i="2"/>
  <c r="B60" i="2"/>
  <c r="B59" i="2"/>
  <c r="C59" i="2" s="1"/>
  <c r="C58" i="2"/>
  <c r="B58" i="2"/>
  <c r="B57" i="2"/>
  <c r="B55" i="2"/>
  <c r="C55" i="2" s="1"/>
  <c r="B54" i="2"/>
  <c r="B53" i="2"/>
  <c r="C53" i="2" s="1"/>
  <c r="C52" i="2"/>
  <c r="B52" i="2"/>
  <c r="B51" i="2"/>
  <c r="C51" i="2" s="1"/>
  <c r="C50" i="2"/>
  <c r="B50" i="2"/>
  <c r="B49" i="2"/>
  <c r="C49" i="2" s="1"/>
  <c r="C48" i="2"/>
  <c r="B48" i="2"/>
  <c r="B47" i="2"/>
  <c r="B45" i="2"/>
  <c r="B21" i="2"/>
  <c r="B20" i="2"/>
  <c r="B85" i="8"/>
  <c r="C85" i="8" s="1"/>
  <c r="B84" i="8"/>
  <c r="C83" i="8"/>
  <c r="B83" i="8"/>
  <c r="B82" i="8"/>
  <c r="C82" i="8" s="1"/>
  <c r="C81" i="8"/>
  <c r="B81" i="8"/>
  <c r="B80" i="8"/>
  <c r="C80" i="8" s="1"/>
  <c r="C79" i="8"/>
  <c r="B79" i="8"/>
  <c r="B78" i="8"/>
  <c r="C78" i="8" s="1"/>
  <c r="B77" i="8"/>
  <c r="B75" i="8"/>
  <c r="C75" i="8" s="1"/>
  <c r="B74" i="8"/>
  <c r="C73" i="8"/>
  <c r="B73" i="8"/>
  <c r="B72" i="8"/>
  <c r="C72" i="8" s="1"/>
  <c r="C71" i="8"/>
  <c r="B71" i="8"/>
  <c r="B70" i="8"/>
  <c r="C70" i="8" s="1"/>
  <c r="C69" i="8"/>
  <c r="B69" i="8"/>
  <c r="B68" i="8"/>
  <c r="C68" i="8" s="1"/>
  <c r="B67" i="8"/>
  <c r="B65" i="8"/>
  <c r="C65" i="8" s="1"/>
  <c r="B64" i="8"/>
  <c r="C63" i="8"/>
  <c r="B63" i="8"/>
  <c r="B62" i="8"/>
  <c r="C62" i="8" s="1"/>
  <c r="C61" i="8"/>
  <c r="B61" i="8"/>
  <c r="B60" i="8"/>
  <c r="C60" i="8" s="1"/>
  <c r="C59" i="8"/>
  <c r="B59" i="8"/>
  <c r="B58" i="8"/>
  <c r="C58" i="8" s="1"/>
  <c r="B57" i="8"/>
  <c r="B55" i="8"/>
  <c r="C55" i="8" s="1"/>
  <c r="B54" i="8"/>
  <c r="C53" i="8"/>
  <c r="B53" i="8"/>
  <c r="B52" i="8"/>
  <c r="C52" i="8" s="1"/>
  <c r="C51" i="8"/>
  <c r="B51" i="8"/>
  <c r="B50" i="8"/>
  <c r="C50" i="8" s="1"/>
  <c r="C49" i="8"/>
  <c r="B49" i="8"/>
  <c r="B48" i="8"/>
  <c r="C48" i="8" s="1"/>
  <c r="B47" i="8"/>
  <c r="B45" i="8"/>
  <c r="C45" i="8" s="1"/>
  <c r="B44" i="8"/>
  <c r="C43" i="8"/>
  <c r="B43" i="8"/>
  <c r="B42" i="8"/>
  <c r="C42" i="8" s="1"/>
  <c r="C41" i="8"/>
  <c r="B41" i="8"/>
  <c r="B40" i="8"/>
  <c r="C40" i="8" s="1"/>
  <c r="C39" i="8"/>
  <c r="B39" i="8"/>
  <c r="B38" i="8"/>
  <c r="C38" i="8" s="1"/>
  <c r="B37" i="8"/>
  <c r="B35" i="8"/>
  <c r="B21" i="8"/>
  <c r="B20" i="8"/>
  <c r="C85" i="7"/>
  <c r="B85" i="7"/>
  <c r="B84" i="7"/>
  <c r="C83" i="7"/>
  <c r="B83" i="7"/>
  <c r="B82" i="7"/>
  <c r="C82" i="7" s="1"/>
  <c r="C81" i="7"/>
  <c r="B81" i="7"/>
  <c r="B80" i="7"/>
  <c r="C80" i="7" s="1"/>
  <c r="C79" i="7"/>
  <c r="B79" i="7"/>
  <c r="B78" i="7"/>
  <c r="C78" i="7" s="1"/>
  <c r="B77" i="7"/>
  <c r="C75" i="7"/>
  <c r="B75" i="7"/>
  <c r="B74" i="7"/>
  <c r="C73" i="7"/>
  <c r="B73" i="7"/>
  <c r="B72" i="7"/>
  <c r="C72" i="7" s="1"/>
  <c r="C71" i="7"/>
  <c r="B71" i="7"/>
  <c r="B70" i="7"/>
  <c r="C70" i="7" s="1"/>
  <c r="C69" i="7"/>
  <c r="B69" i="7"/>
  <c r="B68" i="7"/>
  <c r="C68" i="7" s="1"/>
  <c r="B67" i="7"/>
  <c r="C65" i="7"/>
  <c r="B65" i="7"/>
  <c r="B64" i="7"/>
  <c r="C63" i="7"/>
  <c r="B63" i="7"/>
  <c r="B62" i="7"/>
  <c r="C62" i="7" s="1"/>
  <c r="C61" i="7"/>
  <c r="B61" i="7"/>
  <c r="B60" i="7"/>
  <c r="C60" i="7" s="1"/>
  <c r="C59" i="7"/>
  <c r="B59" i="7"/>
  <c r="B58" i="7"/>
  <c r="C58" i="7" s="1"/>
  <c r="B57" i="7"/>
  <c r="C55" i="7"/>
  <c r="B55" i="7"/>
  <c r="B54" i="7"/>
  <c r="C53" i="7"/>
  <c r="B53" i="7"/>
  <c r="B52" i="7"/>
  <c r="C52" i="7" s="1"/>
  <c r="C51" i="7"/>
  <c r="B51" i="7"/>
  <c r="B50" i="7"/>
  <c r="C50" i="7" s="1"/>
  <c r="C49" i="7"/>
  <c r="B49" i="7"/>
  <c r="B48" i="7"/>
  <c r="C48" i="7" s="1"/>
  <c r="B47" i="7"/>
  <c r="C45" i="7"/>
  <c r="B45" i="7"/>
  <c r="B44" i="7"/>
  <c r="B43" i="7"/>
  <c r="B42" i="7"/>
  <c r="B41" i="7"/>
  <c r="B40" i="7"/>
  <c r="B39" i="7"/>
  <c r="B38" i="7"/>
  <c r="B37" i="7"/>
  <c r="B35" i="7"/>
  <c r="B21" i="7"/>
  <c r="B20" i="7"/>
</calcChain>
</file>

<file path=xl/sharedStrings.xml><?xml version="1.0" encoding="utf-8"?>
<sst xmlns="http://schemas.openxmlformats.org/spreadsheetml/2006/main" count="507" uniqueCount="270">
  <si>
    <t>Identifikace zpracování osobních údajů</t>
  </si>
  <si>
    <t>správce:</t>
  </si>
  <si>
    <t>zpracovatele:</t>
  </si>
  <si>
    <t>se sídlem:</t>
  </si>
  <si>
    <t>IČ:</t>
  </si>
  <si>
    <t>Název zpracování:</t>
  </si>
  <si>
    <t>jednající:</t>
  </si>
  <si>
    <t>jméno a příjmení</t>
  </si>
  <si>
    <t>adresa</t>
  </si>
  <si>
    <t>odpovědná osoba pro oblast ochrany osobních údajů:</t>
  </si>
  <si>
    <t>titul, jméno a příjmení</t>
  </si>
  <si>
    <t>telefon</t>
  </si>
  <si>
    <t>jmenovaný pověřenec pro ochranu osobních údajů:</t>
  </si>
  <si>
    <t>e-mail</t>
  </si>
  <si>
    <t>Organizační jednotka:</t>
  </si>
  <si>
    <t>Číslo organizační jednotky:</t>
  </si>
  <si>
    <t>Zpracovatel:</t>
  </si>
  <si>
    <t>ANO</t>
  </si>
  <si>
    <t>NE</t>
  </si>
  <si>
    <t>NEVÍM</t>
  </si>
  <si>
    <t>Číslo zpracování:</t>
  </si>
  <si>
    <t>NENÍ PÍSEMNĚ UZAVŘENA</t>
  </si>
  <si>
    <t>UZAVŘENA podle čl. 28 odst. 3 GDPR</t>
  </si>
  <si>
    <t>UZAVŘENA podle § 6 ZOOÚ</t>
  </si>
  <si>
    <t>ZMOCNĚNÍ VYPLÝVÁ Z PRÁVNÍHO PŘEDPISU</t>
  </si>
  <si>
    <t xml:space="preserve"> </t>
  </si>
  <si>
    <t>UZAVŘENA podle § 6 ZOOÚ a revidována podle čl. 28 odst. 3 GDPR</t>
  </si>
  <si>
    <t>.</t>
  </si>
  <si>
    <t>Počet subjektů údajů:</t>
  </si>
  <si>
    <t>Druh OÚ:</t>
  </si>
  <si>
    <t>Zvláštní kategorie OÚ:</t>
  </si>
  <si>
    <t>OÚ o trestních věcech:</t>
  </si>
  <si>
    <t>Další místa zpracování:</t>
  </si>
  <si>
    <t>Odpovědná osoba:</t>
  </si>
  <si>
    <t xml:space="preserve">       - e-mail:</t>
  </si>
  <si>
    <t xml:space="preserve">       - telefon:</t>
  </si>
  <si>
    <t>Způsob zpracování:</t>
  </si>
  <si>
    <t>automatizované</t>
  </si>
  <si>
    <t>neautomatizované (v listinné podobě)</t>
  </si>
  <si>
    <t>automatizované + neautomatizované (v listinné podobě)</t>
  </si>
  <si>
    <t>Zdroj OÚ:</t>
  </si>
  <si>
    <t>od subjektu údajů</t>
  </si>
  <si>
    <t>veřejně dostupné zdroje</t>
  </si>
  <si>
    <t>jiné zdroje</t>
  </si>
  <si>
    <t>Oprávnění zaměstnanci:</t>
  </si>
  <si>
    <t>Příjemci OÚ:</t>
  </si>
  <si>
    <t>Společný správce:</t>
  </si>
  <si>
    <t xml:space="preserve">      - zákonnost zpracování:</t>
  </si>
  <si>
    <t>Účel zpracování:</t>
  </si>
  <si>
    <t>Kategorie subjektů údajů:</t>
  </si>
  <si>
    <t>ANO - EU</t>
  </si>
  <si>
    <t>Místa uložení osobních údajů:</t>
  </si>
  <si>
    <t>Profilování:</t>
  </si>
  <si>
    <t>Předávání do zahraničí:</t>
  </si>
  <si>
    <t>ANO - EU i třetí země nebo mezinárodní organizace</t>
  </si>
  <si>
    <t>ANO - třetí země nebo mezinárodní organizace</t>
  </si>
  <si>
    <t>Přeshraniční zpracování:</t>
  </si>
  <si>
    <t>ANO - podle písm. a)</t>
  </si>
  <si>
    <t>ANO - podle písm. b)</t>
  </si>
  <si>
    <t>ANO - podle písm. a) a b)</t>
  </si>
  <si>
    <t>Doba uložení OÚ:</t>
  </si>
  <si>
    <t xml:space="preserve">      - důvod:</t>
  </si>
  <si>
    <t>Posouzení vlivu:</t>
  </si>
  <si>
    <t xml:space="preserve">      - provedení:</t>
  </si>
  <si>
    <t xml:space="preserve">      - jejich druh:</t>
  </si>
  <si>
    <t>Počet zpracovatelů:</t>
  </si>
  <si>
    <t>ZPRACOVATEL 1</t>
  </si>
  <si>
    <t>Firma (název) zpracovatele:</t>
  </si>
  <si>
    <t>odpovědná osoba:</t>
  </si>
  <si>
    <t>e-mail:</t>
  </si>
  <si>
    <t>telefon:</t>
  </si>
  <si>
    <t>Smlouva o zpracování OÚ:</t>
  </si>
  <si>
    <t>ZPRACOVATEL 2</t>
  </si>
  <si>
    <t>ZPRACOVATEL 3</t>
  </si>
  <si>
    <t>ZPRACOVATEL 4</t>
  </si>
  <si>
    <t>ZPRACOVATEL 5</t>
  </si>
  <si>
    <t>buňka</t>
  </si>
  <si>
    <t>název</t>
  </si>
  <si>
    <t>Uveďte název zpracování, který nejlépe vystihuje agendu, v níž jsou osobní údaje zpracovány. Název zpracování se bude používat v navazujících dokumentech.</t>
  </si>
  <si>
    <t>Každé zpracování označte jedinečným označením (forma číslování není stanovena). Číslo pak použijte v názvu daného listu, např. "35".</t>
  </si>
  <si>
    <t>Organizační jednotkou je myšlena součást subjektu, který zpracování provádí (např. ekonomický odbor, personální oddělení apod.). Nejsou-li organizační jednotky zavedeny, údaj se nevyplňuje.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</si>
  <si>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</si>
  <si>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</si>
  <si>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</si>
  <si>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</si>
  <si>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</si>
  <si>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</si>
  <si>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</si>
  <si>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</si>
  <si>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</si>
  <si>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</si>
  <si>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</si>
  <si>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</si>
  <si>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</si>
  <si>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</si>
  <si>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</si>
  <si>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</si>
  <si>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</si>
  <si>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</si>
  <si>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</si>
  <si>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</si>
  <si>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</si>
  <si>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</si>
  <si>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</si>
  <si>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</si>
  <si>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</si>
  <si>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</si>
  <si>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</si>
  <si>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</si>
  <si>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</si>
  <si>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</si>
  <si>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Vyplní se pouze v případě, že organizační jednotka má přidělené vlastní číslo, pod kterým je v příslušných interních aktech řízení uváděna.</t>
  </si>
  <si>
    <t>Odpovědná osoba za danou oblast zpracování (uveďte titul, jméno, příjmení, pracovní pozici). Uvedená osoba by měla být současně respondentem tohoto check listu.</t>
  </si>
  <si>
    <t>Uveďte pracovní e-mail odpovědné osoby.</t>
  </si>
  <si>
    <t>Uveďte pracovní telefonní číslo odpovědné osoby.</t>
  </si>
  <si>
    <t>Uveďte výčet pracovních pozic spolu se zařazením do organizačních jednotek, které jsou oprávněny zpracovávat předmětné OÚ.</t>
  </si>
  <si>
    <t/>
  </si>
  <si>
    <t>Uvede se počet subjektů údajů (v řádech tisíců), k nimž se OÚ zpracovávají, např. "12000".</t>
  </si>
  <si>
    <t>pokyny k vyplnění polí</t>
  </si>
  <si>
    <t>Uveďte všechna místa zpracování, pokud jsou odlišná od sídla uvedeného na listu "Úvod". Uveďte přesné adresy a stát, pokud není místo v České republice.</t>
  </si>
  <si>
    <t/>
  </si>
  <si>
    <t>Vyberte jeden z nabízených způsobů zpracování. 
V systémech automatizovaného zpracování by omezení zpracování mělo být v zásadě zajištěno technickými prostředky tak, aby se na osobní údaje již nevztahovaly žádné další operace zpracování a aby nemohly být změněny.
Neautomatizovaným zpracováním se rozumí manuální zpracování zejména v listinné podobě.</t>
  </si>
  <si>
    <t/>
  </si>
  <si>
    <t/>
  </si>
  <si>
    <t/>
  </si>
  <si>
    <t/>
  </si>
  <si>
    <t>Uveďte přesný druh (viz. nápověda k buňce C19).</t>
  </si>
  <si>
    <t/>
  </si>
  <si>
    <t/>
  </si>
  <si>
    <t>Uveďte jednotlivé kategorie subjektu údajů, které budou předmětem zpracování osobních údajů (např. vlastní zaměstnanci, návštěvníci, pojištěnci, zaměstnanci dodavatelů služeb, dlužníci, ….).</t>
  </si>
  <si>
    <t>Zvolte jednu z možných kategorií předávání osobních údajů do zahraničí.</t>
  </si>
  <si>
    <t>Uveďte dobu, po kterou budou osobní údaje uchovány a není-li ji možné určit, kritéria použitá ke stanovení této doby. Doba může být vyjádřena rovněž uplynutím určité události (např. 2 roky od zakoupení zboží).</t>
  </si>
  <si>
    <t/>
  </si>
  <si>
    <t>Uveďte právní důvod doby uchovávání OÚ Odkazem na příslušné ustanovení obecně závazného právního předpisu) a není-li dán, pak vlastní odůvodnění doby uložení OÚ.</t>
  </si>
  <si>
    <t>Vyplňte pouze v případě, že osobní údaje jsou ukládány v listinné podobě nebo na externích nosičích (DVD, flash disk, …), např. budova B, 1PP, archiv nebo kancelář č. 236 apod.</t>
  </si>
  <si>
    <t/>
  </si>
  <si>
    <t/>
  </si>
  <si>
    <t>Uveďte, zda bylo provedeno posouzení vlivu na OOÚ.</t>
  </si>
  <si>
    <t/>
  </si>
  <si>
    <t>Uveďte počet zpracovatelů, kteří se podílení na zpracování, které je předmětem tohoto check listu.</t>
  </si>
  <si>
    <t/>
  </si>
  <si>
    <t>C34</t>
  </si>
  <si>
    <t>C35</t>
  </si>
  <si>
    <t>C38</t>
  </si>
  <si>
    <t>C39</t>
  </si>
  <si>
    <t>C40</t>
  </si>
  <si>
    <t>C41</t>
  </si>
  <si>
    <t>C42</t>
  </si>
  <si>
    <t>C43</t>
  </si>
  <si>
    <t>C44</t>
  </si>
  <si>
    <t>Použijte údaje z obchodního nebo jiného rejstříku.</t>
  </si>
  <si>
    <t>Osoba odpovědná za zpracování osobních údajů (např. dle smlouvy o zpracování osobních údajů).</t>
  </si>
  <si>
    <t>Použijte jednu z nabízených možností.</t>
  </si>
  <si>
    <t>Uveďte e-mail odpovědné osoby.</t>
  </si>
  <si>
    <t>Uveďte telefonní číslo odpovědné osoby.</t>
  </si>
  <si>
    <t>Právní předpis:</t>
  </si>
  <si>
    <t>Uveďte ustanovení příslušného právního předpisu.</t>
  </si>
  <si>
    <t>C47</t>
  </si>
  <si>
    <t>C48</t>
  </si>
  <si>
    <t>C49</t>
  </si>
  <si>
    <t>C50</t>
  </si>
  <si>
    <t>C51</t>
  </si>
  <si>
    <t>C52</t>
  </si>
  <si>
    <t>C53</t>
  </si>
  <si>
    <t>C54</t>
  </si>
  <si>
    <t>C57</t>
  </si>
  <si>
    <t>C58</t>
  </si>
  <si>
    <t>C59</t>
  </si>
  <si>
    <t>C60</t>
  </si>
  <si>
    <t>C61</t>
  </si>
  <si>
    <t>C62</t>
  </si>
  <si>
    <t>C63</t>
  </si>
  <si>
    <t>C37</t>
  </si>
  <si>
    <t>C64</t>
  </si>
  <si>
    <t>C67</t>
  </si>
  <si>
    <t>C68</t>
  </si>
  <si>
    <t>C69</t>
  </si>
  <si>
    <t>C70</t>
  </si>
  <si>
    <t>C71</t>
  </si>
  <si>
    <t>C72</t>
  </si>
  <si>
    <t>C73</t>
  </si>
  <si>
    <t>C74</t>
  </si>
  <si>
    <t>C77</t>
  </si>
  <si>
    <t>C78</t>
  </si>
  <si>
    <t>C79</t>
  </si>
  <si>
    <t>C80</t>
  </si>
  <si>
    <t>C81</t>
  </si>
  <si>
    <t>C82</t>
  </si>
  <si>
    <t>C83</t>
  </si>
  <si>
    <t>C84</t>
  </si>
  <si>
    <t>POKYNY K VYPLNĚNÍ FORMULÁŘE</t>
  </si>
  <si>
    <t/>
  </si>
  <si>
    <t>List FORMULÁŘ nevyplňujte! Zkopírujte jej, kopii nazvěte číslem zpracování, které bude uvedeno v buňce C3, a poté jej vyplňte. Takto postupujte u každého nového formuláře pro další zpracování.</t>
  </si>
  <si>
    <t>List "ÚVOD"</t>
  </si>
  <si>
    <t>List "FORMULÁŘ"</t>
  </si>
  <si>
    <t>D6</t>
  </si>
  <si>
    <t>D7</t>
  </si>
  <si>
    <t>D8</t>
  </si>
  <si>
    <t>D9</t>
  </si>
  <si>
    <t>D11</t>
  </si>
  <si>
    <t>D12</t>
  </si>
  <si>
    <t>D13</t>
  </si>
  <si>
    <t>D15</t>
  </si>
  <si>
    <t>D16</t>
  </si>
  <si>
    <t>Uveďte jméno správce - vaší organizace.</t>
  </si>
  <si>
    <t>Adresa sídla podle příslušného zápisu v obchodním rejstříku nebo obdobné evidenci.</t>
  </si>
  <si>
    <t>IČ podle příslušného rejstříku.</t>
  </si>
  <si>
    <t>Jméno a příjmení jednající osoby podle příslušného zápisu v bochodním rejtříku nebo obdobného registru.</t>
  </si>
  <si>
    <t>Jméno a příjmení odpovědné osoby za celou oblast ochrany osobních údajů u správce.</t>
  </si>
  <si>
    <t xml:space="preserve">Jméno a příjmení pověřence, pokud je jmenován. </t>
  </si>
  <si>
    <t>Uveďte pracovní e-mail pověřence, pokud je jmenován.</t>
  </si>
  <si>
    <t>Uveďte pracovní telefonní číslo pověřence, pokud je jmenován.</t>
  </si>
  <si>
    <t>Záznamy ze CCTV</t>
  </si>
  <si>
    <t>A001</t>
  </si>
  <si>
    <t>IT oddělení</t>
  </si>
  <si>
    <t>Ing. Miroslav Švanda</t>
  </si>
  <si>
    <t>m.svanda@zk.cz</t>
  </si>
  <si>
    <t>+420 720 258 698</t>
  </si>
  <si>
    <t>vedoucí IT oddělení, security manager</t>
  </si>
  <si>
    <t>pojišťovny, orgány oprávněné na základě příslušných zákonných ustanovení</t>
  </si>
  <si>
    <t>nejsou</t>
  </si>
  <si>
    <t>kamerový systém</t>
  </si>
  <si>
    <t>audiovizuální záznam osob</t>
  </si>
  <si>
    <t>d, f</t>
  </si>
  <si>
    <t>ochrana života a zdraví osob, ochrana majetku správce a osob vstupujících do monitorovaného prostoru, ochrana informací</t>
  </si>
  <si>
    <t>zaměstnanci správce, návštěvy, dodavatelé služeb a ostatní osoby vstupující do monitorovaného prostoru</t>
  </si>
  <si>
    <t>30 dní</t>
  </si>
  <si>
    <t>Kopie záznamů v trezoru kanceláře č. 209 (vedoucího IT).</t>
  </si>
  <si>
    <t>První hlídací s.r.o.</t>
  </si>
  <si>
    <t>Modřanská 354/18, 100 00 Praha 10</t>
  </si>
  <si>
    <t>Mgr. Jaroslav Obezřetný</t>
  </si>
  <si>
    <t>jobezretny@prvnihlidaci.com</t>
  </si>
  <si>
    <t>+420 603 258 699</t>
  </si>
  <si>
    <t>Personální evidence</t>
  </si>
  <si>
    <t>personální oddělení</t>
  </si>
  <si>
    <t>Ing. Marie Pracovitá</t>
  </si>
  <si>
    <t>m.pracovita@zk.cz</t>
  </si>
  <si>
    <t>+420 720 147 147</t>
  </si>
  <si>
    <t>vedení společnosti, personální ředitel, zaměstnanci personálního oddělení, vedoucí zaměstnanci</t>
  </si>
  <si>
    <t>titul, jméno, příjmení, datum narození, rodné číslo, trvalé bydliště, doručovací adresa, ……………………., e-mailová adresa zaměstnance, fotografie zaměstnance</t>
  </si>
  <si>
    <t>zaměstnanci</t>
  </si>
  <si>
    <t>Podle požadavků příslušných právních předpisů, e-mailová adresa a fotografie do data ukončení pracovního nebo obdobného poměru.</t>
  </si>
  <si>
    <t xml:space="preserve">Plnění zákonných povinností a vnitřních předpisů (režimová opatření ke vstupu zaměstnanců do areálu společnosti a pohyb v něm), propagace společnosti po dobu trvání pracovního poměru zaměstnance. </t>
  </si>
  <si>
    <t>Archiv (dv. č. 350), kanceláře personálního oddělení (dv. č. 222 - 225).</t>
  </si>
  <si>
    <t>P001</t>
  </si>
  <si>
    <t>oprávnění vedoucí zaměstnanci, zdravotní pojišťovny, ČSSZ, …………..</t>
  </si>
  <si>
    <t>Plnění povinností podle pracovněprávních předpisů. E-mailová adresa pro zasílání výplatní pásky zaměstnanci, fotografie zaměstnance pro její zveřejnění na webových stránkách společnosti a pro vystavení zaměstnaneckých průkazů.</t>
  </si>
  <si>
    <t>Dokumentování příp. protiprávních jednání, vč. latentní kriminality, s ohledem na možnost včas pořídit kopii záznamu pro předání příslušným orgánům jako důkaz pro příslušné řízení. Kratší doba je vyloučena s ohledem na bezpečnostní situaci v lokalitě, kde je CCTV umístěno a s ohledem na časté požadavky Policie ČR o předání záznamů ze CCTV starších 3 týdnů.</t>
  </si>
  <si>
    <t>a, b, c - § 25 a násl. z.č. 21x/20xx Sb., § 36 vyhl. č. 12x/199x Sb.</t>
  </si>
  <si>
    <t>MěstoVysoké Mýto</t>
  </si>
  <si>
    <t>ukládání a skartaci písemností je v části dokumentů řešena spisovým a skartačním řádem</t>
  </si>
  <si>
    <t>B. Smetany 92, 566 32 Vysoké Mýto</t>
  </si>
  <si>
    <t>Město Vysoké Mýto</t>
  </si>
  <si>
    <t>starosta</t>
  </si>
  <si>
    <t>radnice@vysoke-myto.cz</t>
  </si>
  <si>
    <t>zákon č. 500/2004 Sb., ve znění p.p.</t>
  </si>
  <si>
    <t>Mgr. Vladimír Běloušek</t>
  </si>
  <si>
    <t>vladimir.belousek@vysoke-myto.cz</t>
  </si>
  <si>
    <t>465466234</t>
  </si>
  <si>
    <t>Iveta Hurytová, Ludmila Mikulecká, Jana Sokolová, Eva Vacková, Mgr. Vladimír Běloušek</t>
  </si>
  <si>
    <t>ISEO</t>
  </si>
  <si>
    <t>Evidence obyvatel</t>
  </si>
  <si>
    <t>Jméno, příjmení, titul, datum narození, trvalé bydliště, datová schránka, místo narození, místo pobytu, státní příslušnost, čísla a druhy elektronicky čitelných dokladů, omezení svéprávnosti, údaje o opatrovníkovi, podpis, údaje o zdravotním stavu,</t>
  </si>
  <si>
    <t xml:space="preserve">605 Evidence obyvatel
605.1 Evidence obyvatel:
605.1.1 Hlášení evidenci obyvatel (omezení svéprávnosti, zákaz pobytu)  V/5
605.1.2 Ostatní hlášení (narození, manželství, úmrtí, rozvody, stěhování aj.) S/1
605.1.3 Evidence obyvatel – všeobecně (dotazy, upozornění, sdělení, informace) S/1
605.1.4 Evidence obyvatel (odstranění nesouladu) S/2
605.1.5 Evidence obyvatel (stanoviska, vyjádření) V/5
605.2 Národnostní menšiny V/5
605.3 Uprchlíci V/5
605.4 Rozhodování o zrušení trvalého pobytu V/5
605.5   Přihlašovací lístek k trvalému pobytu:
605.5.1 Přihlašovací lístek k trvalému pobytu A/75
605.5.2 Přihlašovací lístek k trvalému pobytu z let 1954 - 1983 (kartotéka) V/100
605.6 Evidence vydaných potvrzení o změně místa trvalého pobytu S/1
605.7 Poskytnutí údaje z informačního systému evidence obyvatel S/10
</t>
  </si>
  <si>
    <t xml:space="preserve">budova městského úřadu, Vysoké Mýto, LP, Jiráskova 179, II. NP, kancelář č. 303, </t>
  </si>
  <si>
    <t>Odbor občanských agend - oddělení evidence obyvatel</t>
  </si>
  <si>
    <t>oprávněné osoby</t>
  </si>
  <si>
    <t xml:space="preserve">133/2000 Sb., - Zákon o evidenci obyvatel,
111/2009 Sb., - Zákon o základních registrech,
500/2004 Sb., - Správní řád,                                                        čl. 6 odst. 1 písm. c) GDPR - Právní povinnost 634/2004 Sb., - Zákon o správních poplatcích,
128/2000 Sb., - Zákon o obcích,
</t>
  </si>
  <si>
    <t xml:space="preserve">oprávněné osoby </t>
  </si>
  <si>
    <t xml:space="preserve">žadatelé, občan ČR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</si>
</sst>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8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8" tint="0.39994506668294322"/>
      </left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8" tint="0.39994506668294322"/>
      </left>
      <right/>
      <top style="thin">
        <color theme="8" tint="0.39994506668294322"/>
      </top>
      <bottom style="thin">
        <color theme="8" tint="0.39994506668294322"/>
      </bottom>
      <diagonal/>
    </border>
    <border>
      <left style="thin">
        <color theme="8" tint="0.39994506668294322"/>
      </left>
      <right style="thin">
        <color theme="8" tint="0.39994506668294322"/>
      </right>
      <top style="thin">
        <color theme="8" tint="0.39994506668294322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8" tint="0.39994506668294322"/>
      </bottom>
      <diagonal/>
    </border>
    <border>
      <left/>
      <right/>
      <top style="thin">
        <color theme="1"/>
      </top>
      <bottom style="thin">
        <color theme="8" tint="0.39994506668294322"/>
      </bottom>
      <diagonal/>
    </border>
    <border>
      <left/>
      <right style="thin">
        <color theme="1"/>
      </right>
      <top style="thin">
        <color theme="1"/>
      </top>
      <bottom style="thin">
        <color theme="8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BC2E6"/>
      </left>
      <right style="thin">
        <color rgb="FF9BC2E6"/>
      </right>
      <top style="thin">
        <color rgb="FF9BC2E6"/>
      </top>
      <bottom style="thin">
        <color rgb="FF9BC2E6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6">
    <xf numFmtId="0" fontId="0" fillId="0" borderId="0" xfId="0"/>
    <xf numFmtId="0" fontId="2" fillId="3" borderId="0" xfId="0" applyFont="1" applyFill="1"/>
    <xf numFmtId="0" fontId="3" fillId="3" borderId="0" xfId="0" applyFont="1" applyFill="1"/>
    <xf numFmtId="0" fontId="4" fillId="3" borderId="0" xfId="0" applyFont="1" applyFill="1"/>
    <xf numFmtId="0" fontId="5" fillId="3" borderId="0" xfId="0" applyFont="1" applyFill="1"/>
    <xf numFmtId="0" fontId="6" fillId="3" borderId="0" xfId="0" applyFont="1" applyFill="1"/>
    <xf numFmtId="0" fontId="7" fillId="3" borderId="0" xfId="0" applyFont="1" applyFill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0" fontId="5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vertical="top"/>
    </xf>
    <xf numFmtId="0" fontId="1" fillId="4" borderId="2" xfId="0" applyFont="1" applyFill="1" applyBorder="1" applyAlignment="1">
      <alignment vertical="top"/>
    </xf>
    <xf numFmtId="0" fontId="4" fillId="2" borderId="6" xfId="0" applyFont="1" applyFill="1" applyBorder="1" applyAlignment="1">
      <alignment vertical="top"/>
    </xf>
    <xf numFmtId="0" fontId="1" fillId="4" borderId="7" xfId="0" applyFont="1" applyFill="1" applyBorder="1" applyAlignment="1">
      <alignment vertical="top"/>
    </xf>
    <xf numFmtId="0" fontId="6" fillId="3" borderId="2" xfId="0" applyFont="1" applyFill="1" applyBorder="1" applyAlignment="1">
      <alignment horizontal="left" vertical="top" wrapText="1"/>
    </xf>
    <xf numFmtId="3" fontId="4" fillId="3" borderId="2" xfId="0" applyNumberFormat="1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vertical="top"/>
    </xf>
    <xf numFmtId="0" fontId="8" fillId="2" borderId="5" xfId="0" applyFont="1" applyFill="1" applyBorder="1"/>
    <xf numFmtId="0" fontId="8" fillId="3" borderId="2" xfId="0" applyFont="1" applyFill="1" applyBorder="1" applyAlignment="1">
      <alignment horizontal="left" vertical="top" wrapText="1"/>
    </xf>
    <xf numFmtId="0" fontId="8" fillId="2" borderId="6" xfId="0" applyFont="1" applyFill="1" applyBorder="1"/>
    <xf numFmtId="3" fontId="8" fillId="3" borderId="2" xfId="0" applyNumberFormat="1" applyFont="1" applyFill="1" applyBorder="1" applyAlignment="1">
      <alignment horizontal="left" vertical="top" wrapText="1"/>
    </xf>
    <xf numFmtId="0" fontId="8" fillId="3" borderId="8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/>
    </xf>
    <xf numFmtId="3" fontId="4" fillId="3" borderId="2" xfId="0" applyNumberFormat="1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vertical="top"/>
    </xf>
    <xf numFmtId="0" fontId="8" fillId="3" borderId="5" xfId="0" applyFont="1" applyFill="1" applyBorder="1"/>
    <xf numFmtId="0" fontId="3" fillId="3" borderId="5" xfId="0" applyFont="1" applyFill="1" applyBorder="1" applyAlignment="1">
      <alignment horizontal="left"/>
    </xf>
    <xf numFmtId="0" fontId="1" fillId="4" borderId="2" xfId="0" applyFont="1" applyFill="1" applyBorder="1" applyAlignment="1">
      <alignment vertical="top" wrapText="1"/>
    </xf>
    <xf numFmtId="0" fontId="10" fillId="3" borderId="2" xfId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0" fillId="2" borderId="0" xfId="0" applyFill="1" applyProtection="1"/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0" fontId="9" fillId="6" borderId="9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4" fillId="7" borderId="16" xfId="0" applyFont="1" applyFill="1" applyBorder="1" applyAlignment="1">
      <alignment horizontal="left" vertical="top" wrapText="1"/>
    </xf>
    <xf numFmtId="0" fontId="11" fillId="0" borderId="15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ladimir.belousek@vysoke-myto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G20"/>
  <sheetViews>
    <sheetView workbookViewId="0"/>
  </sheetViews>
  <sheetFormatPr defaultRowHeight="15" x14ac:dyDescent="0.25"/>
  <sheetData>
    <row r="20" spans="7:7" x14ac:dyDescent="0.25">
      <c r="G20" s="4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6"/>
  <sheetViews>
    <sheetView topLeftCell="A4" workbookViewId="0"/>
  </sheetViews>
  <sheetFormatPr defaultRowHeight="15" x14ac:dyDescent="0.25"/>
  <sheetData>
    <row r="1" spans="1:4" x14ac:dyDescent="0.25">
      <c r="B1" s="28"/>
      <c r="C1" s="15"/>
      <c r="D1" s="22"/>
    </row>
    <row r="2" spans="1:4" ht="21" x14ac:dyDescent="0.35">
      <c r="B2" s="38" t="s">
        <v>190</v>
      </c>
      <c r="C2" s="36"/>
      <c r="D2" s="37"/>
    </row>
    <row r="3" spans="1:4" x14ac:dyDescent="0.25">
      <c r="B3" s="28"/>
      <c r="C3" s="15"/>
      <c r="D3" s="22"/>
    </row>
    <row r="4" spans="1:4" x14ac:dyDescent="0.25">
      <c r="B4" s="44" t="s">
        <v>191</v>
      </c>
      <c r="C4" s="45"/>
      <c r="D4" s="46"/>
    </row>
    <row r="5" spans="1:4" x14ac:dyDescent="0.25">
      <c r="B5" s="28"/>
      <c r="C5" s="15"/>
      <c r="D5" s="22"/>
    </row>
    <row r="6" spans="1:4" ht="409.5" x14ac:dyDescent="0.25">
      <c r="B6" s="47" t="s">
        <v>192</v>
      </c>
      <c r="C6" s="48"/>
      <c r="D6" s="49"/>
    </row>
    <row r="7" spans="1:4" x14ac:dyDescent="0.25">
      <c r="B7" s="28"/>
      <c r="C7" s="15"/>
      <c r="D7" s="22"/>
    </row>
    <row r="8" spans="1:4" ht="21" x14ac:dyDescent="0.35">
      <c r="B8" s="50" t="s">
        <v>193</v>
      </c>
      <c r="C8" s="51"/>
      <c r="D8" s="52"/>
    </row>
    <row r="9" spans="1:4" ht="45" x14ac:dyDescent="0.25">
      <c r="A9" s="34"/>
      <c r="B9" s="35" t="s">
        <v>76</v>
      </c>
      <c r="C9" s="35" t="s">
        <v>77</v>
      </c>
      <c r="D9" s="35" t="s">
        <v>118</v>
      </c>
    </row>
    <row r="10" spans="1:4" ht="72" x14ac:dyDescent="0.25">
      <c r="A10" s="34"/>
      <c r="B10" s="35" t="s">
        <v>84</v>
      </c>
      <c r="C10" s="16" t="s">
        <v>1</v>
      </c>
      <c r="D10" s="23" t="s">
        <v>204</v>
      </c>
    </row>
    <row r="11" spans="1:4" ht="132" x14ac:dyDescent="0.25">
      <c r="A11" s="34"/>
      <c r="B11" s="35" t="s">
        <v>195</v>
      </c>
      <c r="C11" s="16" t="s">
        <v>3</v>
      </c>
      <c r="D11" s="23" t="s">
        <v>205</v>
      </c>
    </row>
    <row r="12" spans="1:4" ht="48" x14ac:dyDescent="0.25">
      <c r="A12" s="34"/>
      <c r="B12" s="35" t="s">
        <v>196</v>
      </c>
      <c r="C12" s="16" t="s">
        <v>4</v>
      </c>
      <c r="D12" s="23" t="s">
        <v>206</v>
      </c>
    </row>
    <row r="13" spans="1:4" ht="156" x14ac:dyDescent="0.25">
      <c r="A13" s="34"/>
      <c r="B13" s="35" t="s">
        <v>197</v>
      </c>
      <c r="C13" s="16" t="s">
        <v>6</v>
      </c>
      <c r="D13" s="23" t="s">
        <v>207</v>
      </c>
    </row>
    <row r="14" spans="1:4" ht="120" x14ac:dyDescent="0.25">
      <c r="A14" s="34"/>
      <c r="B14" s="35" t="s">
        <v>198</v>
      </c>
      <c r="C14" s="39" t="s">
        <v>9</v>
      </c>
      <c r="D14" s="23" t="s">
        <v>208</v>
      </c>
    </row>
    <row r="15" spans="1:4" ht="60" x14ac:dyDescent="0.25">
      <c r="A15" s="34"/>
      <c r="B15" s="35" t="s">
        <v>199</v>
      </c>
      <c r="C15" s="16" t="s">
        <v>13</v>
      </c>
      <c r="D15" s="23" t="s">
        <v>113</v>
      </c>
    </row>
    <row r="16" spans="1:4" ht="72" x14ac:dyDescent="0.25">
      <c r="A16" s="34"/>
      <c r="B16" s="35" t="s">
        <v>200</v>
      </c>
      <c r="C16" s="16" t="s">
        <v>11</v>
      </c>
      <c r="D16" s="23" t="s">
        <v>114</v>
      </c>
    </row>
    <row r="17" spans="1:4" ht="105" x14ac:dyDescent="0.25">
      <c r="A17" s="34"/>
      <c r="B17" s="35" t="s">
        <v>201</v>
      </c>
      <c r="C17" s="39" t="s">
        <v>12</v>
      </c>
      <c r="D17" s="23" t="s">
        <v>209</v>
      </c>
    </row>
    <row r="18" spans="1:4" ht="72" x14ac:dyDescent="0.25">
      <c r="A18" s="34"/>
      <c r="B18" s="35" t="s">
        <v>202</v>
      </c>
      <c r="C18" s="16" t="s">
        <v>13</v>
      </c>
      <c r="D18" s="23" t="s">
        <v>210</v>
      </c>
    </row>
    <row r="19" spans="1:4" ht="84" x14ac:dyDescent="0.25">
      <c r="A19" s="34"/>
      <c r="B19" s="35" t="s">
        <v>203</v>
      </c>
      <c r="C19" s="16" t="s">
        <v>11</v>
      </c>
      <c r="D19" s="23" t="s">
        <v>211</v>
      </c>
    </row>
    <row r="20" spans="1:4" x14ac:dyDescent="0.25">
      <c r="B20" s="28"/>
      <c r="C20" s="15"/>
      <c r="D20" s="22"/>
    </row>
    <row r="21" spans="1:4" ht="21" x14ac:dyDescent="0.35">
      <c r="B21" s="50" t="s">
        <v>194</v>
      </c>
      <c r="C21" s="51"/>
      <c r="D21" s="52"/>
    </row>
    <row r="22" spans="1:4" ht="45" x14ac:dyDescent="0.25">
      <c r="A22" s="34"/>
      <c r="B22" s="35" t="s">
        <v>76</v>
      </c>
      <c r="C22" s="35" t="s">
        <v>77</v>
      </c>
      <c r="D22" s="35" t="s">
        <v>118</v>
      </c>
    </row>
    <row r="23" spans="1:4" ht="228" x14ac:dyDescent="0.25">
      <c r="A23" s="7"/>
      <c r="B23" s="29" t="s">
        <v>81</v>
      </c>
      <c r="C23" s="16" t="s">
        <v>5</v>
      </c>
      <c r="D23" s="23" t="s">
        <v>78</v>
      </c>
    </row>
    <row r="24" spans="1:4" ht="204" x14ac:dyDescent="0.25">
      <c r="A24" s="7"/>
      <c r="B24" s="29" t="s">
        <v>82</v>
      </c>
      <c r="C24" s="16" t="s">
        <v>20</v>
      </c>
      <c r="D24" s="23" t="s">
        <v>79</v>
      </c>
    </row>
    <row r="25" spans="1:4" ht="288" x14ac:dyDescent="0.25">
      <c r="A25" s="7"/>
      <c r="B25" s="29" t="s">
        <v>83</v>
      </c>
      <c r="C25" s="16" t="s">
        <v>14</v>
      </c>
      <c r="D25" s="23" t="s">
        <v>80</v>
      </c>
    </row>
    <row r="26" spans="1:4" ht="216" x14ac:dyDescent="0.25">
      <c r="A26" s="7"/>
      <c r="B26" s="29" t="s">
        <v>84</v>
      </c>
      <c r="C26" s="16" t="s">
        <v>15</v>
      </c>
      <c r="D26" s="23" t="s">
        <v>111</v>
      </c>
    </row>
    <row r="27" spans="1:4" ht="240" x14ac:dyDescent="0.25">
      <c r="A27" s="7"/>
      <c r="B27" s="29" t="s">
        <v>85</v>
      </c>
      <c r="C27" s="16" t="s">
        <v>33</v>
      </c>
      <c r="D27" s="23" t="s">
        <v>112</v>
      </c>
    </row>
    <row r="28" spans="1:4" ht="60" x14ac:dyDescent="0.25">
      <c r="A28" s="7"/>
      <c r="B28" s="29" t="s">
        <v>86</v>
      </c>
      <c r="C28" s="16" t="s">
        <v>34</v>
      </c>
      <c r="D28" s="23" t="s">
        <v>113</v>
      </c>
    </row>
    <row r="29" spans="1:4" ht="72" x14ac:dyDescent="0.25">
      <c r="A29" s="7"/>
      <c r="B29" s="29" t="s">
        <v>87</v>
      </c>
      <c r="C29" s="16" t="s">
        <v>35</v>
      </c>
      <c r="D29" s="23" t="s">
        <v>114</v>
      </c>
    </row>
    <row r="30" spans="1:4" ht="192" x14ac:dyDescent="0.25">
      <c r="A30" s="7"/>
      <c r="B30" s="29" t="s">
        <v>88</v>
      </c>
      <c r="C30" s="16" t="s">
        <v>44</v>
      </c>
      <c r="D30" s="23" t="s">
        <v>115</v>
      </c>
    </row>
    <row r="31" spans="1:4" x14ac:dyDescent="0.25">
      <c r="A31" s="7"/>
      <c r="B31" s="29" t="s">
        <v>89</v>
      </c>
      <c r="C31" s="16" t="s">
        <v>45</v>
      </c>
      <c r="D31" s="23" t="s">
        <v>116</v>
      </c>
    </row>
    <row r="32" spans="1:4" x14ac:dyDescent="0.25">
      <c r="B32" s="30"/>
      <c r="C32" s="17"/>
      <c r="D32" s="24"/>
    </row>
    <row r="33" spans="1:4" ht="132" x14ac:dyDescent="0.25">
      <c r="A33" s="7"/>
      <c r="B33" s="31" t="s">
        <v>90</v>
      </c>
      <c r="C33" s="16" t="s">
        <v>28</v>
      </c>
      <c r="D33" s="25" t="s">
        <v>117</v>
      </c>
    </row>
    <row r="34" spans="1:4" ht="228" x14ac:dyDescent="0.25">
      <c r="A34" s="7"/>
      <c r="B34" s="29" t="s">
        <v>91</v>
      </c>
      <c r="C34" s="16" t="s">
        <v>32</v>
      </c>
      <c r="D34" s="23" t="s">
        <v>119</v>
      </c>
    </row>
    <row r="35" spans="1:4" x14ac:dyDescent="0.25">
      <c r="A35" s="7"/>
      <c r="B35" s="31" t="s">
        <v>92</v>
      </c>
      <c r="C35" s="16" t="s">
        <v>40</v>
      </c>
      <c r="D35" s="23" t="s">
        <v>120</v>
      </c>
    </row>
    <row r="36" spans="1:4" ht="409.5" x14ac:dyDescent="0.25">
      <c r="A36" s="7"/>
      <c r="B36" s="29" t="s">
        <v>93</v>
      </c>
      <c r="C36" s="16" t="s">
        <v>36</v>
      </c>
      <c r="D36" s="23" t="s">
        <v>121</v>
      </c>
    </row>
    <row r="37" spans="1:4" x14ac:dyDescent="0.25">
      <c r="A37" s="7"/>
      <c r="B37" s="31" t="s">
        <v>94</v>
      </c>
      <c r="C37" s="16" t="s">
        <v>56</v>
      </c>
      <c r="D37" s="23" t="s">
        <v>122</v>
      </c>
    </row>
    <row r="38" spans="1:4" x14ac:dyDescent="0.25">
      <c r="A38" s="7"/>
      <c r="B38" s="29" t="s">
        <v>95</v>
      </c>
      <c r="C38" s="16" t="s">
        <v>29</v>
      </c>
      <c r="D38" s="23" t="s">
        <v>123</v>
      </c>
    </row>
    <row r="39" spans="1:4" x14ac:dyDescent="0.25">
      <c r="A39" s="7"/>
      <c r="B39" s="31" t="s">
        <v>96</v>
      </c>
      <c r="C39" s="16" t="s">
        <v>47</v>
      </c>
      <c r="D39" s="23" t="s">
        <v>124</v>
      </c>
    </row>
    <row r="40" spans="1:4" x14ac:dyDescent="0.25">
      <c r="A40" s="7"/>
      <c r="B40" s="29" t="s">
        <v>97</v>
      </c>
      <c r="C40" s="16" t="s">
        <v>30</v>
      </c>
      <c r="D40" s="23" t="s">
        <v>125</v>
      </c>
    </row>
    <row r="41" spans="1:4" ht="72" x14ac:dyDescent="0.25">
      <c r="A41" s="7"/>
      <c r="B41" s="31" t="s">
        <v>98</v>
      </c>
      <c r="C41" s="16" t="s">
        <v>64</v>
      </c>
      <c r="D41" s="23" t="s">
        <v>126</v>
      </c>
    </row>
    <row r="42" spans="1:4" x14ac:dyDescent="0.25">
      <c r="A42" s="7"/>
      <c r="B42" s="29" t="s">
        <v>99</v>
      </c>
      <c r="C42" s="16" t="s">
        <v>47</v>
      </c>
      <c r="D42" s="23" t="s">
        <v>132</v>
      </c>
    </row>
    <row r="43" spans="1:4" x14ac:dyDescent="0.25">
      <c r="A43" s="7"/>
      <c r="B43" s="31" t="s">
        <v>100</v>
      </c>
      <c r="C43" s="16" t="s">
        <v>31</v>
      </c>
      <c r="D43" s="23" t="s">
        <v>127</v>
      </c>
    </row>
    <row r="44" spans="1:4" x14ac:dyDescent="0.25">
      <c r="A44" s="7"/>
      <c r="B44" s="29" t="s">
        <v>101</v>
      </c>
      <c r="C44" s="21" t="s">
        <v>48</v>
      </c>
      <c r="D44" s="23" t="s">
        <v>128</v>
      </c>
    </row>
    <row r="45" spans="1:4" ht="300" x14ac:dyDescent="0.25">
      <c r="A45" s="7"/>
      <c r="B45" s="31" t="s">
        <v>102</v>
      </c>
      <c r="C45" s="21" t="s">
        <v>49</v>
      </c>
      <c r="D45" s="23" t="s">
        <v>129</v>
      </c>
    </row>
    <row r="46" spans="1:4" ht="96" x14ac:dyDescent="0.25">
      <c r="A46" s="7"/>
      <c r="B46" s="29" t="s">
        <v>103</v>
      </c>
      <c r="C46" s="21" t="s">
        <v>53</v>
      </c>
      <c r="D46" s="23" t="s">
        <v>130</v>
      </c>
    </row>
    <row r="47" spans="1:4" ht="300" x14ac:dyDescent="0.25">
      <c r="A47" s="7"/>
      <c r="B47" s="31" t="s">
        <v>104</v>
      </c>
      <c r="C47" s="21" t="s">
        <v>60</v>
      </c>
      <c r="D47" s="23" t="s">
        <v>131</v>
      </c>
    </row>
    <row r="48" spans="1:4" ht="252" x14ac:dyDescent="0.25">
      <c r="A48" s="7"/>
      <c r="B48" s="29" t="s">
        <v>105</v>
      </c>
      <c r="C48" s="16" t="s">
        <v>61</v>
      </c>
      <c r="D48" s="23" t="s">
        <v>133</v>
      </c>
    </row>
    <row r="49" spans="1:4" ht="240" x14ac:dyDescent="0.25">
      <c r="A49" s="7"/>
      <c r="B49" s="31" t="s">
        <v>106</v>
      </c>
      <c r="C49" s="16" t="s">
        <v>51</v>
      </c>
      <c r="D49" s="23" t="s">
        <v>134</v>
      </c>
    </row>
    <row r="50" spans="1:4" x14ac:dyDescent="0.25">
      <c r="A50" s="7"/>
      <c r="B50" s="29" t="s">
        <v>107</v>
      </c>
      <c r="C50" s="16" t="s">
        <v>52</v>
      </c>
      <c r="D50" s="23" t="s">
        <v>135</v>
      </c>
    </row>
    <row r="51" spans="1:4" x14ac:dyDescent="0.25">
      <c r="A51" s="7"/>
      <c r="B51" s="31" t="s">
        <v>108</v>
      </c>
      <c r="C51" s="16" t="s">
        <v>62</v>
      </c>
      <c r="D51" s="23" t="s">
        <v>136</v>
      </c>
    </row>
    <row r="52" spans="1:4" ht="84" x14ac:dyDescent="0.25">
      <c r="A52" s="7"/>
      <c r="B52" s="29" t="s">
        <v>109</v>
      </c>
      <c r="C52" s="16" t="s">
        <v>63</v>
      </c>
      <c r="D52" s="23" t="s">
        <v>137</v>
      </c>
    </row>
    <row r="53" spans="1:4" x14ac:dyDescent="0.25">
      <c r="A53" s="7"/>
      <c r="B53" s="31" t="s">
        <v>110</v>
      </c>
      <c r="C53" s="16" t="s">
        <v>46</v>
      </c>
      <c r="D53" s="23" t="s">
        <v>140</v>
      </c>
    </row>
    <row r="54" spans="1:4" x14ac:dyDescent="0.25">
      <c r="B54" s="30"/>
      <c r="C54" s="17"/>
      <c r="D54" s="24"/>
    </row>
    <row r="55" spans="1:4" x14ac:dyDescent="0.25">
      <c r="A55" s="7"/>
      <c r="B55" s="32" t="s">
        <v>141</v>
      </c>
      <c r="C55" s="16" t="s">
        <v>16</v>
      </c>
      <c r="D55" s="26" t="s">
        <v>138</v>
      </c>
    </row>
    <row r="56" spans="1:4" ht="156" x14ac:dyDescent="0.25">
      <c r="A56" s="7"/>
      <c r="B56" s="33" t="s">
        <v>142</v>
      </c>
      <c r="C56" s="18" t="s">
        <v>65</v>
      </c>
      <c r="D56" s="27" t="s">
        <v>139</v>
      </c>
    </row>
    <row r="57" spans="1:4" x14ac:dyDescent="0.25">
      <c r="B57" s="30"/>
      <c r="C57" s="17"/>
      <c r="D57" s="24"/>
    </row>
    <row r="58" spans="1:4" x14ac:dyDescent="0.25">
      <c r="B58" s="30"/>
      <c r="C58" s="16" t="s">
        <v>66</v>
      </c>
      <c r="D58" s="24"/>
    </row>
    <row r="59" spans="1:4" ht="72" x14ac:dyDescent="0.25">
      <c r="A59" s="7"/>
      <c r="B59" s="29" t="s">
        <v>172</v>
      </c>
      <c r="C59" s="16" t="s">
        <v>67</v>
      </c>
      <c r="D59" s="23" t="s">
        <v>150</v>
      </c>
    </row>
    <row r="60" spans="1:4" ht="72" x14ac:dyDescent="0.25">
      <c r="A60" s="7"/>
      <c r="B60" s="29" t="s">
        <v>143</v>
      </c>
      <c r="C60" s="16" t="s">
        <v>3</v>
      </c>
      <c r="D60" s="23" t="s">
        <v>150</v>
      </c>
    </row>
    <row r="61" spans="1:4" ht="72" x14ac:dyDescent="0.25">
      <c r="A61" s="7"/>
      <c r="B61" s="29" t="s">
        <v>144</v>
      </c>
      <c r="C61" s="16" t="s">
        <v>4</v>
      </c>
      <c r="D61" s="23" t="s">
        <v>150</v>
      </c>
    </row>
    <row r="62" spans="1:4" ht="132" x14ac:dyDescent="0.25">
      <c r="A62" s="7"/>
      <c r="B62" s="29" t="s">
        <v>145</v>
      </c>
      <c r="C62" s="16" t="s">
        <v>68</v>
      </c>
      <c r="D62" s="23" t="s">
        <v>151</v>
      </c>
    </row>
    <row r="63" spans="1:4" ht="48" x14ac:dyDescent="0.25">
      <c r="A63" s="7"/>
      <c r="B63" s="29" t="s">
        <v>146</v>
      </c>
      <c r="C63" s="16" t="s">
        <v>69</v>
      </c>
      <c r="D63" s="23" t="s">
        <v>153</v>
      </c>
    </row>
    <row r="64" spans="1:4" ht="60" x14ac:dyDescent="0.25">
      <c r="A64" s="7"/>
      <c r="B64" s="29" t="s">
        <v>147</v>
      </c>
      <c r="C64" s="16" t="s">
        <v>70</v>
      </c>
      <c r="D64" s="23" t="s">
        <v>154</v>
      </c>
    </row>
    <row r="65" spans="1:4" ht="60" x14ac:dyDescent="0.25">
      <c r="A65" s="7"/>
      <c r="B65" s="29" t="s">
        <v>148</v>
      </c>
      <c r="C65" s="16" t="s">
        <v>71</v>
      </c>
      <c r="D65" s="23" t="s">
        <v>152</v>
      </c>
    </row>
    <row r="66" spans="1:4" ht="84" x14ac:dyDescent="0.25">
      <c r="A66" s="7"/>
      <c r="B66" s="29" t="s">
        <v>149</v>
      </c>
      <c r="C66" s="16" t="s">
        <v>155</v>
      </c>
      <c r="D66" s="23" t="s">
        <v>156</v>
      </c>
    </row>
    <row r="67" spans="1:4" x14ac:dyDescent="0.25">
      <c r="B67" s="30"/>
      <c r="C67" s="17"/>
      <c r="D67" s="24"/>
    </row>
    <row r="68" spans="1:4" x14ac:dyDescent="0.25">
      <c r="B68" s="30"/>
      <c r="C68" s="16" t="s">
        <v>72</v>
      </c>
      <c r="D68" s="24"/>
    </row>
    <row r="69" spans="1:4" ht="72" x14ac:dyDescent="0.25">
      <c r="A69" s="7"/>
      <c r="B69" s="29" t="s">
        <v>157</v>
      </c>
      <c r="C69" s="16" t="s">
        <v>67</v>
      </c>
      <c r="D69" s="23" t="s">
        <v>150</v>
      </c>
    </row>
    <row r="70" spans="1:4" ht="72" x14ac:dyDescent="0.25">
      <c r="A70" s="7"/>
      <c r="B70" s="29" t="s">
        <v>158</v>
      </c>
      <c r="C70" s="16" t="s">
        <v>3</v>
      </c>
      <c r="D70" s="23" t="s">
        <v>150</v>
      </c>
    </row>
    <row r="71" spans="1:4" ht="72" x14ac:dyDescent="0.25">
      <c r="A71" s="7"/>
      <c r="B71" s="29" t="s">
        <v>159</v>
      </c>
      <c r="C71" s="16" t="s">
        <v>4</v>
      </c>
      <c r="D71" s="23" t="s">
        <v>150</v>
      </c>
    </row>
    <row r="72" spans="1:4" ht="132" x14ac:dyDescent="0.25">
      <c r="A72" s="7"/>
      <c r="B72" s="29" t="s">
        <v>160</v>
      </c>
      <c r="C72" s="16" t="s">
        <v>68</v>
      </c>
      <c r="D72" s="23" t="s">
        <v>151</v>
      </c>
    </row>
    <row r="73" spans="1:4" ht="48" x14ac:dyDescent="0.25">
      <c r="A73" s="7"/>
      <c r="B73" s="29" t="s">
        <v>161</v>
      </c>
      <c r="C73" s="16" t="s">
        <v>69</v>
      </c>
      <c r="D73" s="23" t="s">
        <v>153</v>
      </c>
    </row>
    <row r="74" spans="1:4" ht="60" x14ac:dyDescent="0.25">
      <c r="A74" s="7"/>
      <c r="B74" s="29" t="s">
        <v>162</v>
      </c>
      <c r="C74" s="16" t="s">
        <v>70</v>
      </c>
      <c r="D74" s="23" t="s">
        <v>154</v>
      </c>
    </row>
    <row r="75" spans="1:4" ht="60" x14ac:dyDescent="0.25">
      <c r="A75" s="7"/>
      <c r="B75" s="29" t="s">
        <v>163</v>
      </c>
      <c r="C75" s="16" t="s">
        <v>71</v>
      </c>
      <c r="D75" s="23" t="s">
        <v>152</v>
      </c>
    </row>
    <row r="76" spans="1:4" ht="84" x14ac:dyDescent="0.25">
      <c r="A76" s="7"/>
      <c r="B76" s="29" t="s">
        <v>164</v>
      </c>
      <c r="C76" s="16" t="s">
        <v>155</v>
      </c>
      <c r="D76" s="23" t="s">
        <v>156</v>
      </c>
    </row>
    <row r="77" spans="1:4" x14ac:dyDescent="0.25">
      <c r="B77" s="30"/>
      <c r="C77" s="17"/>
      <c r="D77" s="24"/>
    </row>
    <row r="78" spans="1:4" x14ac:dyDescent="0.25">
      <c r="B78" s="30"/>
      <c r="C78" s="16" t="s">
        <v>73</v>
      </c>
      <c r="D78" s="24"/>
    </row>
    <row r="79" spans="1:4" ht="72" x14ac:dyDescent="0.25">
      <c r="A79" s="7"/>
      <c r="B79" s="29" t="s">
        <v>165</v>
      </c>
      <c r="C79" s="16" t="s">
        <v>67</v>
      </c>
      <c r="D79" s="23" t="s">
        <v>150</v>
      </c>
    </row>
    <row r="80" spans="1:4" ht="72" x14ac:dyDescent="0.25">
      <c r="A80" s="7"/>
      <c r="B80" s="29" t="s">
        <v>166</v>
      </c>
      <c r="C80" s="16" t="s">
        <v>3</v>
      </c>
      <c r="D80" s="23" t="s">
        <v>150</v>
      </c>
    </row>
    <row r="81" spans="1:4" ht="72" x14ac:dyDescent="0.25">
      <c r="A81" s="7"/>
      <c r="B81" s="29" t="s">
        <v>167</v>
      </c>
      <c r="C81" s="16" t="s">
        <v>4</v>
      </c>
      <c r="D81" s="23" t="s">
        <v>150</v>
      </c>
    </row>
    <row r="82" spans="1:4" ht="132" x14ac:dyDescent="0.25">
      <c r="A82" s="7"/>
      <c r="B82" s="29" t="s">
        <v>168</v>
      </c>
      <c r="C82" s="16" t="s">
        <v>68</v>
      </c>
      <c r="D82" s="23" t="s">
        <v>151</v>
      </c>
    </row>
    <row r="83" spans="1:4" ht="48" x14ac:dyDescent="0.25">
      <c r="A83" s="7"/>
      <c r="B83" s="29" t="s">
        <v>169</v>
      </c>
      <c r="C83" s="16" t="s">
        <v>69</v>
      </c>
      <c r="D83" s="23" t="s">
        <v>153</v>
      </c>
    </row>
    <row r="84" spans="1:4" ht="60" x14ac:dyDescent="0.25">
      <c r="A84" s="7"/>
      <c r="B84" s="29" t="s">
        <v>170</v>
      </c>
      <c r="C84" s="16" t="s">
        <v>70</v>
      </c>
      <c r="D84" s="23" t="s">
        <v>154</v>
      </c>
    </row>
    <row r="85" spans="1:4" ht="60" x14ac:dyDescent="0.25">
      <c r="A85" s="7"/>
      <c r="B85" s="29" t="s">
        <v>171</v>
      </c>
      <c r="C85" s="16" t="s">
        <v>71</v>
      </c>
      <c r="D85" s="23" t="s">
        <v>152</v>
      </c>
    </row>
    <row r="86" spans="1:4" ht="84" x14ac:dyDescent="0.25">
      <c r="A86" s="7"/>
      <c r="B86" s="29" t="s">
        <v>173</v>
      </c>
      <c r="C86" s="16" t="s">
        <v>155</v>
      </c>
      <c r="D86" s="23" t="s">
        <v>156</v>
      </c>
    </row>
    <row r="87" spans="1:4" x14ac:dyDescent="0.25">
      <c r="B87" s="30"/>
      <c r="C87" s="17"/>
      <c r="D87" s="24"/>
    </row>
    <row r="88" spans="1:4" x14ac:dyDescent="0.25">
      <c r="B88" s="30"/>
      <c r="C88" s="16" t="s">
        <v>74</v>
      </c>
      <c r="D88" s="24"/>
    </row>
    <row r="89" spans="1:4" ht="72" x14ac:dyDescent="0.25">
      <c r="A89" s="7"/>
      <c r="B89" s="29" t="s">
        <v>174</v>
      </c>
      <c r="C89" s="16" t="s">
        <v>67</v>
      </c>
      <c r="D89" s="23" t="s">
        <v>150</v>
      </c>
    </row>
    <row r="90" spans="1:4" ht="72" x14ac:dyDescent="0.25">
      <c r="A90" s="7"/>
      <c r="B90" s="29" t="s">
        <v>175</v>
      </c>
      <c r="C90" s="16" t="s">
        <v>3</v>
      </c>
      <c r="D90" s="23" t="s">
        <v>150</v>
      </c>
    </row>
    <row r="91" spans="1:4" ht="72" x14ac:dyDescent="0.25">
      <c r="A91" s="7"/>
      <c r="B91" s="29" t="s">
        <v>176</v>
      </c>
      <c r="C91" s="16" t="s">
        <v>4</v>
      </c>
      <c r="D91" s="23" t="s">
        <v>150</v>
      </c>
    </row>
    <row r="92" spans="1:4" ht="132" x14ac:dyDescent="0.25">
      <c r="A92" s="7"/>
      <c r="B92" s="29" t="s">
        <v>177</v>
      </c>
      <c r="C92" s="16" t="s">
        <v>68</v>
      </c>
      <c r="D92" s="23" t="s">
        <v>151</v>
      </c>
    </row>
    <row r="93" spans="1:4" ht="48" x14ac:dyDescent="0.25">
      <c r="A93" s="7"/>
      <c r="B93" s="29" t="s">
        <v>178</v>
      </c>
      <c r="C93" s="16" t="s">
        <v>69</v>
      </c>
      <c r="D93" s="23" t="s">
        <v>153</v>
      </c>
    </row>
    <row r="94" spans="1:4" ht="60" x14ac:dyDescent="0.25">
      <c r="A94" s="7"/>
      <c r="B94" s="29" t="s">
        <v>179</v>
      </c>
      <c r="C94" s="16" t="s">
        <v>70</v>
      </c>
      <c r="D94" s="23" t="s">
        <v>154</v>
      </c>
    </row>
    <row r="95" spans="1:4" ht="60" x14ac:dyDescent="0.25">
      <c r="A95" s="7"/>
      <c r="B95" s="29" t="s">
        <v>180</v>
      </c>
      <c r="C95" s="16" t="s">
        <v>71</v>
      </c>
      <c r="D95" s="23" t="s">
        <v>152</v>
      </c>
    </row>
    <row r="96" spans="1:4" ht="84" x14ac:dyDescent="0.25">
      <c r="A96" s="7"/>
      <c r="B96" s="29" t="s">
        <v>181</v>
      </c>
      <c r="C96" s="16" t="s">
        <v>155</v>
      </c>
      <c r="D96" s="23" t="s">
        <v>156</v>
      </c>
    </row>
    <row r="97" spans="1:4" x14ac:dyDescent="0.25">
      <c r="B97" s="30"/>
      <c r="C97" s="17"/>
      <c r="D97" s="24"/>
    </row>
    <row r="98" spans="1:4" x14ac:dyDescent="0.25">
      <c r="B98" s="30"/>
      <c r="C98" s="16" t="s">
        <v>75</v>
      </c>
      <c r="D98" s="24"/>
    </row>
    <row r="99" spans="1:4" ht="72" x14ac:dyDescent="0.25">
      <c r="A99" s="7"/>
      <c r="B99" s="29" t="s">
        <v>182</v>
      </c>
      <c r="C99" s="16" t="s">
        <v>67</v>
      </c>
      <c r="D99" s="23" t="s">
        <v>150</v>
      </c>
    </row>
    <row r="100" spans="1:4" ht="72" x14ac:dyDescent="0.25">
      <c r="A100" s="7"/>
      <c r="B100" s="29" t="s">
        <v>183</v>
      </c>
      <c r="C100" s="16" t="s">
        <v>3</v>
      </c>
      <c r="D100" s="23" t="s">
        <v>150</v>
      </c>
    </row>
    <row r="101" spans="1:4" ht="72" x14ac:dyDescent="0.25">
      <c r="A101" s="7"/>
      <c r="B101" s="29" t="s">
        <v>184</v>
      </c>
      <c r="C101" s="16" t="s">
        <v>4</v>
      </c>
      <c r="D101" s="23" t="s">
        <v>150</v>
      </c>
    </row>
    <row r="102" spans="1:4" ht="132" x14ac:dyDescent="0.25">
      <c r="A102" s="7"/>
      <c r="B102" s="29" t="s">
        <v>185</v>
      </c>
      <c r="C102" s="16" t="s">
        <v>68</v>
      </c>
      <c r="D102" s="23" t="s">
        <v>151</v>
      </c>
    </row>
    <row r="103" spans="1:4" ht="48" x14ac:dyDescent="0.25">
      <c r="A103" s="7"/>
      <c r="B103" s="29" t="s">
        <v>186</v>
      </c>
      <c r="C103" s="16" t="s">
        <v>69</v>
      </c>
      <c r="D103" s="23" t="s">
        <v>153</v>
      </c>
    </row>
    <row r="104" spans="1:4" ht="60" x14ac:dyDescent="0.25">
      <c r="A104" s="7"/>
      <c r="B104" s="29" t="s">
        <v>187</v>
      </c>
      <c r="C104" s="16" t="s">
        <v>70</v>
      </c>
      <c r="D104" s="23" t="s">
        <v>154</v>
      </c>
    </row>
    <row r="105" spans="1:4" ht="60" x14ac:dyDescent="0.25">
      <c r="A105" s="7"/>
      <c r="B105" s="29" t="s">
        <v>188</v>
      </c>
      <c r="C105" s="16" t="s">
        <v>71</v>
      </c>
      <c r="D105" s="23" t="s">
        <v>152</v>
      </c>
    </row>
    <row r="106" spans="1:4" ht="84" x14ac:dyDescent="0.25">
      <c r="A106" s="7"/>
      <c r="B106" s="29" t="s">
        <v>189</v>
      </c>
      <c r="C106" s="16" t="s">
        <v>155</v>
      </c>
      <c r="D106" s="23" t="s">
        <v>156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17"/>
  <sheetViews>
    <sheetView workbookViewId="0"/>
  </sheetViews>
  <sheetFormatPr defaultRowHeight="15" x14ac:dyDescent="0.25"/>
  <sheetData>
    <row r="2" spans="2:8" x14ac:dyDescent="0.25">
      <c r="B2" s="1"/>
      <c r="C2" s="1"/>
      <c r="D2" s="1"/>
      <c r="E2" s="1"/>
      <c r="F2" s="1"/>
      <c r="G2" s="1"/>
      <c r="H2" s="1"/>
    </row>
    <row r="3" spans="2:8" ht="21" x14ac:dyDescent="0.35">
      <c r="B3" s="3"/>
      <c r="C3" s="2" t="s">
        <v>0</v>
      </c>
      <c r="D3" s="3"/>
      <c r="E3" s="3"/>
      <c r="F3" s="3"/>
      <c r="G3" s="3"/>
      <c r="H3" s="3"/>
    </row>
    <row r="4" spans="2:8" x14ac:dyDescent="0.25">
      <c r="B4" s="3"/>
      <c r="C4" s="3"/>
      <c r="D4" s="3"/>
      <c r="E4" s="3"/>
      <c r="F4" s="3"/>
      <c r="G4" s="3"/>
      <c r="H4" s="3"/>
    </row>
    <row r="5" spans="2:8" ht="15.75" x14ac:dyDescent="0.25">
      <c r="B5" s="3" t="s">
        <v>1</v>
      </c>
      <c r="C5" s="5" t="s">
        <v>249</v>
      </c>
      <c r="D5" s="3"/>
      <c r="E5" s="3"/>
      <c r="F5" s="3"/>
      <c r="G5" s="3"/>
      <c r="H5" s="3"/>
    </row>
    <row r="6" spans="2:8" x14ac:dyDescent="0.25">
      <c r="B6" s="3"/>
      <c r="C6" s="3" t="s">
        <v>3</v>
      </c>
      <c r="D6" s="4" t="s">
        <v>8</v>
      </c>
      <c r="E6" s="3"/>
      <c r="F6" s="3"/>
      <c r="G6" s="3"/>
      <c r="H6" s="3"/>
    </row>
    <row r="7" spans="2:8" x14ac:dyDescent="0.25">
      <c r="B7" s="3"/>
      <c r="C7" s="3" t="s">
        <v>4</v>
      </c>
      <c r="D7" s="4"/>
      <c r="E7" s="3"/>
      <c r="F7" s="3"/>
      <c r="G7" s="3"/>
      <c r="H7" s="3"/>
    </row>
    <row r="8" spans="2:8" x14ac:dyDescent="0.25">
      <c r="B8" s="3"/>
      <c r="C8" s="3" t="s">
        <v>6</v>
      </c>
      <c r="D8" s="4" t="s">
        <v>7</v>
      </c>
      <c r="E8" s="3"/>
      <c r="F8" s="3"/>
      <c r="G8" s="3"/>
      <c r="H8" s="3"/>
    </row>
    <row r="9" spans="2:8" x14ac:dyDescent="0.25">
      <c r="B9" s="3"/>
      <c r="C9" s="6" t="s">
        <v>9</v>
      </c>
      <c r="D9" s="3"/>
      <c r="E9" s="3"/>
      <c r="F9" s="3"/>
      <c r="G9" s="3"/>
      <c r="H9" s="3"/>
    </row>
    <row r="10" spans="2:8" x14ac:dyDescent="0.25">
      <c r="B10" s="3"/>
      <c r="C10" s="3"/>
      <c r="D10" s="4" t="s">
        <v>10</v>
      </c>
      <c r="E10" s="3"/>
      <c r="F10" s="3"/>
      <c r="G10" s="3"/>
      <c r="H10" s="3"/>
    </row>
    <row r="11" spans="2:8" x14ac:dyDescent="0.25">
      <c r="B11" s="3"/>
      <c r="C11" s="3" t="s">
        <v>13</v>
      </c>
      <c r="D11" s="4"/>
      <c r="E11" s="3"/>
      <c r="F11" s="3"/>
      <c r="G11" s="3"/>
      <c r="H11" s="3"/>
    </row>
    <row r="12" spans="2:8" x14ac:dyDescent="0.25">
      <c r="B12" s="3"/>
      <c r="C12" s="3" t="s">
        <v>11</v>
      </c>
      <c r="D12" s="4"/>
      <c r="E12" s="3"/>
      <c r="F12" s="3"/>
      <c r="G12" s="3"/>
      <c r="H12" s="3"/>
    </row>
    <row r="13" spans="2:8" x14ac:dyDescent="0.25">
      <c r="B13" s="3"/>
      <c r="C13" s="6" t="s">
        <v>12</v>
      </c>
      <c r="D13" s="3"/>
      <c r="E13" s="3"/>
      <c r="F13" s="3"/>
      <c r="G13" s="3"/>
      <c r="H13" s="3"/>
    </row>
    <row r="14" spans="2:8" x14ac:dyDescent="0.25">
      <c r="B14" s="3"/>
      <c r="C14" s="4"/>
      <c r="D14" s="4" t="s">
        <v>10</v>
      </c>
      <c r="E14" s="3"/>
      <c r="F14" s="3"/>
      <c r="G14" s="3"/>
      <c r="H14" s="3"/>
    </row>
    <row r="15" spans="2:8" x14ac:dyDescent="0.25">
      <c r="B15" s="3"/>
      <c r="C15" s="3" t="s">
        <v>13</v>
      </c>
      <c r="D15" s="4"/>
      <c r="E15" s="3"/>
      <c r="F15" s="3"/>
      <c r="G15" s="3"/>
      <c r="H15" s="3"/>
    </row>
    <row r="16" spans="2:8" x14ac:dyDescent="0.25">
      <c r="B16" s="3"/>
      <c r="C16" s="3" t="s">
        <v>11</v>
      </c>
      <c r="D16" s="4"/>
      <c r="E16" s="3"/>
      <c r="F16" s="3"/>
      <c r="G16" s="3"/>
      <c r="H16" s="3"/>
    </row>
    <row r="17" spans="2:8" x14ac:dyDescent="0.25">
      <c r="B17" s="3"/>
      <c r="C17" s="3"/>
      <c r="D17" s="3"/>
      <c r="E17" s="3"/>
      <c r="F17" s="3"/>
      <c r="G17" s="3"/>
      <c r="H17" s="3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85"/>
  <sheetViews>
    <sheetView workbookViewId="0"/>
  </sheetViews>
  <sheetFormatPr defaultRowHeight="15" x14ac:dyDescent="0.25"/>
  <cols>
    <col min="2" max="2" width="29.28515625" customWidth="1"/>
    <col min="3" max="3" width="21.85546875" customWidth="1"/>
    <col min="4" max="4" width="19" customWidth="1"/>
  </cols>
  <sheetData>
    <row r="1" spans="1:4" x14ac:dyDescent="0.25">
      <c r="B1" s="15"/>
      <c r="C1" s="9"/>
    </row>
    <row r="2" spans="1:4" ht="15.75" x14ac:dyDescent="0.25">
      <c r="A2" s="7"/>
      <c r="B2" s="16" t="s">
        <v>5</v>
      </c>
      <c r="C2" s="19" t="s">
        <v>212</v>
      </c>
      <c r="D2" s="8"/>
    </row>
    <row r="3" spans="1:4" x14ac:dyDescent="0.25">
      <c r="A3" s="7"/>
      <c r="B3" s="16" t="s">
        <v>20</v>
      </c>
      <c r="C3" s="11" t="s">
        <v>213</v>
      </c>
      <c r="D3" s="8"/>
    </row>
    <row r="4" spans="1:4" x14ac:dyDescent="0.25">
      <c r="A4" s="7"/>
      <c r="B4" s="16" t="s">
        <v>14</v>
      </c>
      <c r="C4" s="12" t="s">
        <v>214</v>
      </c>
      <c r="D4" s="8"/>
    </row>
    <row r="5" spans="1:4" x14ac:dyDescent="0.25">
      <c r="A5" s="7"/>
      <c r="B5" s="16" t="s">
        <v>15</v>
      </c>
      <c r="C5" s="12"/>
      <c r="D5" s="8"/>
    </row>
    <row r="6" spans="1:4" x14ac:dyDescent="0.25">
      <c r="A6" s="7"/>
      <c r="B6" s="16" t="s">
        <v>33</v>
      </c>
      <c r="C6" s="12" t="s">
        <v>215</v>
      </c>
      <c r="D6" s="8"/>
    </row>
    <row r="7" spans="1:4" ht="30" x14ac:dyDescent="0.25">
      <c r="A7" s="7"/>
      <c r="B7" s="16" t="s">
        <v>34</v>
      </c>
      <c r="C7" s="40" t="s">
        <v>216</v>
      </c>
      <c r="D7" s="8"/>
    </row>
    <row r="8" spans="1:4" ht="30" x14ac:dyDescent="0.25">
      <c r="A8" s="7"/>
      <c r="B8" s="16" t="s">
        <v>35</v>
      </c>
      <c r="C8" s="41" t="s">
        <v>217</v>
      </c>
      <c r="D8" s="8"/>
    </row>
    <row r="9" spans="1:4" ht="30" x14ac:dyDescent="0.25">
      <c r="A9" s="7"/>
      <c r="B9" s="16" t="s">
        <v>44</v>
      </c>
      <c r="C9" s="12" t="s">
        <v>218</v>
      </c>
      <c r="D9" s="8"/>
    </row>
    <row r="10" spans="1:4" ht="60" x14ac:dyDescent="0.25">
      <c r="A10" s="7"/>
      <c r="B10" s="16" t="s">
        <v>45</v>
      </c>
      <c r="C10" s="12" t="s">
        <v>219</v>
      </c>
      <c r="D10" s="8"/>
    </row>
    <row r="11" spans="1:4" x14ac:dyDescent="0.25">
      <c r="B11" s="17"/>
      <c r="C11" s="10"/>
    </row>
    <row r="12" spans="1:4" x14ac:dyDescent="0.25">
      <c r="A12" s="7"/>
      <c r="B12" s="16" t="s">
        <v>28</v>
      </c>
      <c r="C12" s="20">
        <v>1000</v>
      </c>
      <c r="D12" s="8"/>
    </row>
    <row r="13" spans="1:4" x14ac:dyDescent="0.25">
      <c r="A13" s="7"/>
      <c r="B13" s="16" t="s">
        <v>32</v>
      </c>
      <c r="C13" s="12" t="s">
        <v>220</v>
      </c>
      <c r="D13" s="8"/>
    </row>
    <row r="14" spans="1:4" x14ac:dyDescent="0.25">
      <c r="A14" s="7"/>
      <c r="B14" s="16" t="s">
        <v>40</v>
      </c>
      <c r="C14" s="12" t="s">
        <v>221</v>
      </c>
      <c r="D14" s="8"/>
    </row>
    <row r="15" spans="1:4" x14ac:dyDescent="0.25">
      <c r="A15" s="7"/>
      <c r="B15" s="16" t="s">
        <v>36</v>
      </c>
      <c r="C15" s="12" t="s">
        <v>37</v>
      </c>
      <c r="D15" s="8"/>
    </row>
    <row r="16" spans="1:4" x14ac:dyDescent="0.25">
      <c r="A16" s="7"/>
      <c r="B16" s="16" t="s">
        <v>56</v>
      </c>
      <c r="C16" s="12" t="s">
        <v>18</v>
      </c>
      <c r="D16" s="8"/>
    </row>
    <row r="17" spans="1:4" ht="30" x14ac:dyDescent="0.25">
      <c r="A17" s="7"/>
      <c r="B17" s="16" t="s">
        <v>29</v>
      </c>
      <c r="C17" s="12" t="s">
        <v>222</v>
      </c>
      <c r="D17" s="8"/>
    </row>
    <row r="18" spans="1:4" x14ac:dyDescent="0.25">
      <c r="A18" s="7"/>
      <c r="B18" s="16" t="s">
        <v>47</v>
      </c>
      <c r="C18" s="12" t="s">
        <v>223</v>
      </c>
      <c r="D18" s="8"/>
    </row>
    <row r="19" spans="1:4" x14ac:dyDescent="0.25">
      <c r="A19" s="7"/>
      <c r="B19" s="16" t="s">
        <v>30</v>
      </c>
      <c r="C19" s="12" t="s">
        <v>18</v>
      </c>
      <c r="D19" s="8"/>
    </row>
    <row r="20" spans="1:4" x14ac:dyDescent="0.25">
      <c r="A20" s="7"/>
      <c r="B20" s="16" t="str">
        <f>IF(C19="ANO","      - jejich druh:","")</f>
        <v/>
      </c>
      <c r="C20" s="10"/>
      <c r="D20" s="8"/>
    </row>
    <row r="21" spans="1:4" x14ac:dyDescent="0.25">
      <c r="A21" s="7"/>
      <c r="B21" s="16" t="str">
        <f>IF(C19="ANO","      - zákonnost zpracování:","")</f>
        <v/>
      </c>
      <c r="C21" s="10"/>
      <c r="D21" s="8"/>
    </row>
    <row r="22" spans="1:4" x14ac:dyDescent="0.25">
      <c r="A22" s="7"/>
      <c r="B22" s="16" t="s">
        <v>31</v>
      </c>
      <c r="C22" s="12" t="s">
        <v>18</v>
      </c>
      <c r="D22" s="8"/>
    </row>
    <row r="23" spans="1:4" ht="105" x14ac:dyDescent="0.25">
      <c r="A23" s="7"/>
      <c r="B23" s="21" t="s">
        <v>48</v>
      </c>
      <c r="C23" s="12" t="s">
        <v>224</v>
      </c>
      <c r="D23" s="8"/>
    </row>
    <row r="24" spans="1:4" ht="90" x14ac:dyDescent="0.25">
      <c r="A24" s="7"/>
      <c r="B24" s="21" t="s">
        <v>49</v>
      </c>
      <c r="C24" s="12" t="s">
        <v>225</v>
      </c>
      <c r="D24" s="8"/>
    </row>
    <row r="25" spans="1:4" x14ac:dyDescent="0.25">
      <c r="A25" s="7"/>
      <c r="B25" s="21" t="s">
        <v>53</v>
      </c>
      <c r="C25" s="12" t="s">
        <v>18</v>
      </c>
      <c r="D25" s="8"/>
    </row>
    <row r="26" spans="1:4" x14ac:dyDescent="0.25">
      <c r="A26" s="7"/>
      <c r="B26" s="21" t="s">
        <v>60</v>
      </c>
      <c r="C26" s="12" t="s">
        <v>226</v>
      </c>
      <c r="D26" s="8"/>
    </row>
    <row r="27" spans="1:4" ht="270" x14ac:dyDescent="0.25">
      <c r="A27" s="7"/>
      <c r="B27" s="16" t="s">
        <v>61</v>
      </c>
      <c r="C27" s="12" t="s">
        <v>247</v>
      </c>
      <c r="D27" s="8"/>
    </row>
    <row r="28" spans="1:4" ht="45" x14ac:dyDescent="0.25">
      <c r="A28" s="7"/>
      <c r="B28" s="16" t="s">
        <v>51</v>
      </c>
      <c r="C28" s="12" t="s">
        <v>227</v>
      </c>
      <c r="D28" s="8"/>
    </row>
    <row r="29" spans="1:4" x14ac:dyDescent="0.25">
      <c r="A29" s="7"/>
      <c r="B29" s="16" t="s">
        <v>52</v>
      </c>
      <c r="C29" s="12" t="s">
        <v>18</v>
      </c>
      <c r="D29" s="8"/>
    </row>
    <row r="30" spans="1:4" x14ac:dyDescent="0.25">
      <c r="A30" s="7"/>
      <c r="B30" s="16" t="s">
        <v>62</v>
      </c>
      <c r="C30" s="12" t="s">
        <v>18</v>
      </c>
      <c r="D30" s="8"/>
    </row>
    <row r="31" spans="1:4" x14ac:dyDescent="0.25">
      <c r="A31" s="7"/>
      <c r="B31" s="16" t="s">
        <v>63</v>
      </c>
      <c r="C31" s="12"/>
      <c r="D31" s="8"/>
    </row>
    <row r="32" spans="1:4" x14ac:dyDescent="0.25">
      <c r="A32" s="7"/>
      <c r="B32" s="16" t="s">
        <v>46</v>
      </c>
      <c r="C32" s="12" t="s">
        <v>18</v>
      </c>
      <c r="D32" s="8"/>
    </row>
    <row r="33" spans="1:4" x14ac:dyDescent="0.25">
      <c r="B33" s="17"/>
      <c r="C33" s="10"/>
    </row>
    <row r="34" spans="1:4" x14ac:dyDescent="0.25">
      <c r="A34" s="7"/>
      <c r="B34" s="16" t="s">
        <v>16</v>
      </c>
      <c r="C34" s="13" t="s">
        <v>17</v>
      </c>
      <c r="D34" s="8"/>
    </row>
    <row r="35" spans="1:4" x14ac:dyDescent="0.25">
      <c r="A35" s="7"/>
      <c r="B35" s="18" t="str">
        <f>IF(C34="ANO","Počet zpracovatelů:"," ")</f>
        <v>Počet zpracovatelů:</v>
      </c>
      <c r="C35" s="14">
        <v>1</v>
      </c>
      <c r="D35" s="8"/>
    </row>
    <row r="36" spans="1:4" x14ac:dyDescent="0.25">
      <c r="B36" s="17"/>
      <c r="C36" s="10">
        <v>3</v>
      </c>
    </row>
    <row r="37" spans="1:4" x14ac:dyDescent="0.25">
      <c r="B37" s="16" t="str">
        <f>IF(C35&gt;0,"ZPRACOVATEL 1"," ")</f>
        <v>ZPRACOVATEL 1</v>
      </c>
      <c r="C37" s="10"/>
    </row>
    <row r="38" spans="1:4" x14ac:dyDescent="0.25">
      <c r="A38" s="7"/>
      <c r="B38" s="16" t="str">
        <f>IF(C35&gt;0,"Firma (název) zpracovatele:"," ")</f>
        <v>Firma (název) zpracovatele:</v>
      </c>
      <c r="C38" s="12" t="s">
        <v>228</v>
      </c>
      <c r="D38" s="8"/>
    </row>
    <row r="39" spans="1:4" ht="30" x14ac:dyDescent="0.25">
      <c r="A39" s="7"/>
      <c r="B39" s="16" t="str">
        <f>IF(C35&gt;0,"se sídlem:"," ")</f>
        <v>se sídlem:</v>
      </c>
      <c r="C39" s="12" t="s">
        <v>229</v>
      </c>
      <c r="D39" s="8"/>
    </row>
    <row r="40" spans="1:4" x14ac:dyDescent="0.25">
      <c r="A40" s="7"/>
      <c r="B40" s="16" t="str">
        <f>IF(C35&gt;0,"IČ:"," ")</f>
        <v>IČ:</v>
      </c>
      <c r="C40" s="12">
        <v>25469874</v>
      </c>
      <c r="D40" s="8"/>
    </row>
    <row r="41" spans="1:4" ht="30" x14ac:dyDescent="0.25">
      <c r="A41" s="7"/>
      <c r="B41" s="16" t="str">
        <f>IF(C35&gt;0,"odpovědná osoba:"," ")</f>
        <v>odpovědná osoba:</v>
      </c>
      <c r="C41" s="12" t="s">
        <v>230</v>
      </c>
      <c r="D41" s="8"/>
    </row>
    <row r="42" spans="1:4" ht="30" x14ac:dyDescent="0.25">
      <c r="A42" s="7"/>
      <c r="B42" s="16" t="str">
        <f>IF(C35&gt;0,"e-mail:"," ")</f>
        <v>e-mail:</v>
      </c>
      <c r="C42" s="40" t="s">
        <v>231</v>
      </c>
      <c r="D42" s="8"/>
    </row>
    <row r="43" spans="1:4" x14ac:dyDescent="0.25">
      <c r="A43" s="7"/>
      <c r="B43" s="16" t="str">
        <f>IF(C35&gt;0,"telefon:"," ")</f>
        <v>telefon:</v>
      </c>
      <c r="C43" s="41" t="s">
        <v>232</v>
      </c>
      <c r="D43" s="8"/>
    </row>
    <row r="44" spans="1:4" ht="30" x14ac:dyDescent="0.25">
      <c r="A44" s="7"/>
      <c r="B44" s="16" t="str">
        <f>IF(C35&gt;0,"Smlouva o zpracování OÚ:"," ")</f>
        <v>Smlouva o zpracování OÚ:</v>
      </c>
      <c r="C44" s="42" t="s">
        <v>23</v>
      </c>
      <c r="D44" s="8"/>
    </row>
    <row r="45" spans="1:4" x14ac:dyDescent="0.25">
      <c r="A45" s="7"/>
      <c r="B45" s="16" t="str">
        <f>IF(AND(C35&gt;0,C44=Data!C5),"Právní předpis:"," ")</f>
        <v xml:space="preserve"> </v>
      </c>
      <c r="C45" s="12" t="str">
        <f>IF(B45=" "," ","")</f>
        <v xml:space="preserve"> </v>
      </c>
      <c r="D45" s="8"/>
    </row>
    <row r="46" spans="1:4" x14ac:dyDescent="0.25">
      <c r="B46" s="17"/>
      <c r="C46" s="10">
        <v>3</v>
      </c>
    </row>
    <row r="47" spans="1:4" x14ac:dyDescent="0.25">
      <c r="B47" s="16" t="str">
        <f>IF(C35&gt;1,"ZPRACOVATEL 2"," ")</f>
        <v xml:space="preserve"> </v>
      </c>
      <c r="C47" s="10"/>
    </row>
    <row r="48" spans="1:4" x14ac:dyDescent="0.25">
      <c r="A48" s="7"/>
      <c r="B48" s="16" t="str">
        <f>IF(C35&gt;1,"Firma (název) zpracovatele:"," ")</f>
        <v xml:space="preserve"> </v>
      </c>
      <c r="C48" s="12" t="str">
        <f t="shared" ref="C48:C53" si="0">IF(B48=" "," ","")</f>
        <v xml:space="preserve"> </v>
      </c>
      <c r="D48" s="8"/>
    </row>
    <row r="49" spans="1:4" x14ac:dyDescent="0.25">
      <c r="A49" s="7"/>
      <c r="B49" s="16" t="str">
        <f>IF(C35&gt;1,"se sídlem:"," ")</f>
        <v xml:space="preserve"> </v>
      </c>
      <c r="C49" s="12" t="str">
        <f t="shared" si="0"/>
        <v xml:space="preserve"> </v>
      </c>
      <c r="D49" s="8"/>
    </row>
    <row r="50" spans="1:4" x14ac:dyDescent="0.25">
      <c r="A50" s="7"/>
      <c r="B50" s="16" t="str">
        <f>IF(C35&gt;1,"IČ:"," ")</f>
        <v xml:space="preserve"> </v>
      </c>
      <c r="C50" s="12" t="str">
        <f t="shared" si="0"/>
        <v xml:space="preserve"> </v>
      </c>
      <c r="D50" s="8"/>
    </row>
    <row r="51" spans="1:4" x14ac:dyDescent="0.25">
      <c r="A51" s="7"/>
      <c r="B51" s="16" t="str">
        <f>IF(C35&gt;1,"odpovědná osoba:"," ")</f>
        <v xml:space="preserve"> </v>
      </c>
      <c r="C51" s="12" t="str">
        <f t="shared" si="0"/>
        <v xml:space="preserve"> </v>
      </c>
      <c r="D51" s="8"/>
    </row>
    <row r="52" spans="1:4" x14ac:dyDescent="0.25">
      <c r="A52" s="7"/>
      <c r="B52" s="16" t="str">
        <f>IF(C35&gt;1,"e-mail:"," ")</f>
        <v xml:space="preserve"> </v>
      </c>
      <c r="C52" s="12" t="str">
        <f t="shared" si="0"/>
        <v xml:space="preserve"> </v>
      </c>
      <c r="D52" s="8"/>
    </row>
    <row r="53" spans="1:4" x14ac:dyDescent="0.25">
      <c r="A53" s="7"/>
      <c r="B53" s="16" t="str">
        <f>IF(C35&gt;1,"telefon:"," ")</f>
        <v xml:space="preserve"> </v>
      </c>
      <c r="C53" s="12" t="str">
        <f t="shared" si="0"/>
        <v xml:space="preserve"> </v>
      </c>
      <c r="D53" s="8"/>
    </row>
    <row r="54" spans="1:4" x14ac:dyDescent="0.25">
      <c r="A54" s="7"/>
      <c r="B54" s="16" t="str">
        <f>IF(C35&gt;1,"Smlouva o zpracování OÚ:"," ")</f>
        <v xml:space="preserve"> </v>
      </c>
      <c r="C54" s="12" t="s">
        <v>25</v>
      </c>
      <c r="D54" s="8"/>
    </row>
    <row r="55" spans="1:4" x14ac:dyDescent="0.25">
      <c r="A55" s="7"/>
      <c r="B55" s="16" t="str">
        <f>IF(AND(C35&gt;1,C54=Data!C5),"Právní předpis:"," ")</f>
        <v xml:space="preserve"> </v>
      </c>
      <c r="C55" s="12" t="str">
        <f>IF(B55=" "," ","")</f>
        <v xml:space="preserve"> </v>
      </c>
      <c r="D55" s="8"/>
    </row>
    <row r="56" spans="1:4" x14ac:dyDescent="0.25">
      <c r="B56" s="17"/>
      <c r="C56" s="10">
        <v>3</v>
      </c>
    </row>
    <row r="57" spans="1:4" x14ac:dyDescent="0.25">
      <c r="B57" s="16" t="str">
        <f>IF(C35&gt;2,"ZPRACOVATEL 3"," ")</f>
        <v xml:space="preserve"> </v>
      </c>
      <c r="C57" s="10"/>
    </row>
    <row r="58" spans="1:4" x14ac:dyDescent="0.25">
      <c r="A58" s="7"/>
      <c r="B58" s="16" t="str">
        <f>IF(C35&gt;2,"Firma (název) zpracovatele:"," ")</f>
        <v xml:space="preserve"> </v>
      </c>
      <c r="C58" s="12" t="str">
        <f t="shared" ref="C58:C63" si="1">IF(B58=" "," ","")</f>
        <v xml:space="preserve"> </v>
      </c>
      <c r="D58" s="8"/>
    </row>
    <row r="59" spans="1:4" x14ac:dyDescent="0.25">
      <c r="A59" s="7"/>
      <c r="B59" s="16" t="str">
        <f>IF(C35&gt;2,"se sídlem:"," ")</f>
        <v xml:space="preserve"> </v>
      </c>
      <c r="C59" s="12" t="str">
        <f t="shared" si="1"/>
        <v xml:space="preserve"> </v>
      </c>
      <c r="D59" s="8"/>
    </row>
    <row r="60" spans="1:4" x14ac:dyDescent="0.25">
      <c r="A60" s="7"/>
      <c r="B60" s="16" t="str">
        <f>IF(C35&gt;2,"IČ:"," ")</f>
        <v xml:space="preserve"> </v>
      </c>
      <c r="C60" s="12" t="str">
        <f t="shared" si="1"/>
        <v xml:space="preserve"> </v>
      </c>
      <c r="D60" s="8"/>
    </row>
    <row r="61" spans="1:4" x14ac:dyDescent="0.25">
      <c r="A61" s="7"/>
      <c r="B61" s="16" t="str">
        <f>IF(C35&gt;2,"odpovědná osoba:"," ")</f>
        <v xml:space="preserve"> </v>
      </c>
      <c r="C61" s="12" t="str">
        <f t="shared" si="1"/>
        <v xml:space="preserve"> </v>
      </c>
      <c r="D61" s="8"/>
    </row>
    <row r="62" spans="1:4" x14ac:dyDescent="0.25">
      <c r="A62" s="7"/>
      <c r="B62" s="16" t="str">
        <f>IF(C35&gt;2,"e-mail:"," ")</f>
        <v xml:space="preserve"> </v>
      </c>
      <c r="C62" s="12" t="str">
        <f t="shared" si="1"/>
        <v xml:space="preserve"> </v>
      </c>
      <c r="D62" s="8"/>
    </row>
    <row r="63" spans="1:4" x14ac:dyDescent="0.25">
      <c r="A63" s="7"/>
      <c r="B63" s="16" t="str">
        <f>IF(C35&gt;2,"telefon:"," ")</f>
        <v xml:space="preserve"> </v>
      </c>
      <c r="C63" s="12" t="str">
        <f t="shared" si="1"/>
        <v xml:space="preserve"> </v>
      </c>
      <c r="D63" s="8"/>
    </row>
    <row r="64" spans="1:4" x14ac:dyDescent="0.25">
      <c r="A64" s="7"/>
      <c r="B64" s="16" t="str">
        <f>IF(C35&gt;2,"Smlouva o zpracování OÚ:"," ")</f>
        <v xml:space="preserve"> </v>
      </c>
      <c r="C64" s="12" t="s">
        <v>25</v>
      </c>
      <c r="D64" s="8"/>
    </row>
    <row r="65" spans="1:4" x14ac:dyDescent="0.25">
      <c r="A65" s="7"/>
      <c r="B65" s="16" t="str">
        <f>IF(AND(C35&gt;2,C64=Data!C5),"Právní předpis:"," ")</f>
        <v xml:space="preserve"> </v>
      </c>
      <c r="C65" s="12" t="str">
        <f>IF(B65=" "," ","")</f>
        <v xml:space="preserve"> </v>
      </c>
      <c r="D65" s="8"/>
    </row>
    <row r="66" spans="1:4" x14ac:dyDescent="0.25">
      <c r="B66" s="17"/>
      <c r="C66" s="10">
        <v>3</v>
      </c>
    </row>
    <row r="67" spans="1:4" x14ac:dyDescent="0.25">
      <c r="B67" s="16" t="str">
        <f>IF(C35&gt;3,"ZPRACOVATEL 4"," ")</f>
        <v xml:space="preserve"> </v>
      </c>
      <c r="C67" s="10"/>
    </row>
    <row r="68" spans="1:4" x14ac:dyDescent="0.25">
      <c r="A68" s="7"/>
      <c r="B68" s="16" t="str">
        <f>IF(C35&gt;3,"Firma (název) zpracovatele:"," ")</f>
        <v xml:space="preserve"> </v>
      </c>
      <c r="C68" s="12" t="str">
        <f t="shared" ref="C68:C73" si="2">IF(B68=" "," ","")</f>
        <v xml:space="preserve"> </v>
      </c>
      <c r="D68" s="8"/>
    </row>
    <row r="69" spans="1:4" x14ac:dyDescent="0.25">
      <c r="A69" s="7"/>
      <c r="B69" s="16" t="str">
        <f>IF(C35&gt;3,"se sídlem:"," ")</f>
        <v xml:space="preserve"> </v>
      </c>
      <c r="C69" s="12" t="str">
        <f t="shared" si="2"/>
        <v xml:space="preserve"> </v>
      </c>
      <c r="D69" s="8"/>
    </row>
    <row r="70" spans="1:4" x14ac:dyDescent="0.25">
      <c r="A70" s="7"/>
      <c r="B70" s="16" t="str">
        <f>IF(C35&gt;3,"IČ:"," ")</f>
        <v xml:space="preserve"> </v>
      </c>
      <c r="C70" s="12" t="str">
        <f t="shared" si="2"/>
        <v xml:space="preserve"> </v>
      </c>
      <c r="D70" s="8"/>
    </row>
    <row r="71" spans="1:4" x14ac:dyDescent="0.25">
      <c r="A71" s="7"/>
      <c r="B71" s="16" t="str">
        <f>IF(C35&gt;3,"odpovědná osoba:"," ")</f>
        <v xml:space="preserve"> </v>
      </c>
      <c r="C71" s="12" t="str">
        <f t="shared" si="2"/>
        <v xml:space="preserve"> </v>
      </c>
      <c r="D71" s="8"/>
    </row>
    <row r="72" spans="1:4" x14ac:dyDescent="0.25">
      <c r="A72" s="7"/>
      <c r="B72" s="16" t="str">
        <f>IF(C35&gt;3,"e-mail:"," ")</f>
        <v xml:space="preserve"> </v>
      </c>
      <c r="C72" s="12" t="str">
        <f t="shared" si="2"/>
        <v xml:space="preserve"> </v>
      </c>
      <c r="D72" s="8"/>
    </row>
    <row r="73" spans="1:4" x14ac:dyDescent="0.25">
      <c r="A73" s="7"/>
      <c r="B73" s="16" t="str">
        <f>IF(C35&gt;3,"telefon:"," ")</f>
        <v xml:space="preserve"> </v>
      </c>
      <c r="C73" s="12" t="str">
        <f t="shared" si="2"/>
        <v xml:space="preserve"> </v>
      </c>
      <c r="D73" s="8"/>
    </row>
    <row r="74" spans="1:4" x14ac:dyDescent="0.25">
      <c r="A74" s="7"/>
      <c r="B74" s="16" t="str">
        <f>IF(C35&gt;3,"Smlouva o zpracování OÚ:"," ")</f>
        <v xml:space="preserve"> </v>
      </c>
      <c r="C74" s="12" t="s">
        <v>25</v>
      </c>
      <c r="D74" s="8"/>
    </row>
    <row r="75" spans="1:4" x14ac:dyDescent="0.25">
      <c r="A75" s="7"/>
      <c r="B75" s="16" t="str">
        <f>IF(AND(C35&gt;3,C74=Data!C35),"Právní předpis:"," ")</f>
        <v xml:space="preserve"> </v>
      </c>
      <c r="C75" s="12" t="str">
        <f>IF(B75=" "," ","")</f>
        <v xml:space="preserve"> </v>
      </c>
      <c r="D75" s="8"/>
    </row>
    <row r="76" spans="1:4" x14ac:dyDescent="0.25">
      <c r="B76" s="17"/>
      <c r="C76" s="10">
        <v>3</v>
      </c>
    </row>
    <row r="77" spans="1:4" x14ac:dyDescent="0.25">
      <c r="B77" s="16" t="str">
        <f>IF(C35&gt;4,"ZPRACOVATEL 5"," ")</f>
        <v xml:space="preserve"> </v>
      </c>
      <c r="C77" s="10"/>
    </row>
    <row r="78" spans="1:4" x14ac:dyDescent="0.25">
      <c r="A78" s="7"/>
      <c r="B78" s="16" t="str">
        <f>IF(C35&gt;4,"Firma (název) zpracovatele:"," ")</f>
        <v xml:space="preserve"> </v>
      </c>
      <c r="C78" s="12" t="str">
        <f t="shared" ref="C78:C83" si="3">IF(B78=" "," ","")</f>
        <v xml:space="preserve"> </v>
      </c>
      <c r="D78" s="8"/>
    </row>
    <row r="79" spans="1:4" x14ac:dyDescent="0.25">
      <c r="A79" s="7"/>
      <c r="B79" s="16" t="str">
        <f>IF(C35&gt;4,"se sídlem:"," ")</f>
        <v xml:space="preserve"> </v>
      </c>
      <c r="C79" s="12" t="str">
        <f t="shared" si="3"/>
        <v xml:space="preserve"> </v>
      </c>
      <c r="D79" s="8"/>
    </row>
    <row r="80" spans="1:4" x14ac:dyDescent="0.25">
      <c r="A80" s="7"/>
      <c r="B80" s="16" t="str">
        <f>IF(C35&gt;4,"IČ:"," ")</f>
        <v xml:space="preserve"> </v>
      </c>
      <c r="C80" s="12" t="str">
        <f t="shared" si="3"/>
        <v xml:space="preserve"> </v>
      </c>
      <c r="D80" s="8"/>
    </row>
    <row r="81" spans="1:4" x14ac:dyDescent="0.25">
      <c r="A81" s="7"/>
      <c r="B81" s="16" t="str">
        <f>IF(C35&gt;4,"odpovědná osoba:"," ")</f>
        <v xml:space="preserve"> </v>
      </c>
      <c r="C81" s="12" t="str">
        <f t="shared" si="3"/>
        <v xml:space="preserve"> </v>
      </c>
      <c r="D81" s="8"/>
    </row>
    <row r="82" spans="1:4" x14ac:dyDescent="0.25">
      <c r="A82" s="7"/>
      <c r="B82" s="16" t="str">
        <f>IF(C35&gt;4,"e-mail:"," ")</f>
        <v xml:space="preserve"> </v>
      </c>
      <c r="C82" s="12" t="str">
        <f t="shared" si="3"/>
        <v xml:space="preserve"> </v>
      </c>
      <c r="D82" s="8"/>
    </row>
    <row r="83" spans="1:4" x14ac:dyDescent="0.25">
      <c r="A83" s="7"/>
      <c r="B83" s="16" t="str">
        <f>IF(C35&gt;4,"telefon:"," ")</f>
        <v xml:space="preserve"> </v>
      </c>
      <c r="C83" s="12" t="str">
        <f t="shared" si="3"/>
        <v xml:space="preserve"> </v>
      </c>
      <c r="D83" s="8"/>
    </row>
    <row r="84" spans="1:4" x14ac:dyDescent="0.25">
      <c r="A84" s="7"/>
      <c r="B84" s="16" t="str">
        <f>IF(C35&gt;4,"Smlouva o zpracování OÚ:"," ")</f>
        <v xml:space="preserve"> </v>
      </c>
      <c r="C84" s="12" t="s">
        <v>25</v>
      </c>
      <c r="D84" s="8"/>
    </row>
    <row r="85" spans="1:4" x14ac:dyDescent="0.25">
      <c r="A85" s="7"/>
      <c r="B85" s="16" t="str">
        <f>IF(AND(C35&gt;4,C84=Data!C45),"Právní předpis:"," ")</f>
        <v xml:space="preserve"> </v>
      </c>
      <c r="C85" s="12" t="str">
        <f>IF(B85=" "," ","")</f>
        <v xml:space="preserve"> </v>
      </c>
      <c r="D85" s="8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85"/>
  <sheetViews>
    <sheetView workbookViewId="0"/>
  </sheetViews>
  <sheetFormatPr defaultRowHeight="15" x14ac:dyDescent="0.25"/>
  <cols>
    <col min="2" max="2" width="25.28515625" customWidth="1"/>
    <col min="3" max="3" width="29.140625" customWidth="1"/>
    <col min="4" max="4" width="25.140625" customWidth="1"/>
  </cols>
  <sheetData>
    <row r="1" spans="1:4" x14ac:dyDescent="0.25">
      <c r="B1" s="15"/>
      <c r="C1" s="9"/>
    </row>
    <row r="2" spans="1:4" ht="15.75" x14ac:dyDescent="0.25">
      <c r="A2" s="7"/>
      <c r="B2" s="16" t="s">
        <v>5</v>
      </c>
      <c r="C2" s="19" t="s">
        <v>233</v>
      </c>
      <c r="D2" s="8"/>
    </row>
    <row r="3" spans="1:4" x14ac:dyDescent="0.25">
      <c r="A3" s="7"/>
      <c r="B3" s="16" t="s">
        <v>20</v>
      </c>
      <c r="C3" s="11" t="s">
        <v>244</v>
      </c>
      <c r="D3" s="8"/>
    </row>
    <row r="4" spans="1:4" x14ac:dyDescent="0.25">
      <c r="A4" s="7"/>
      <c r="B4" s="16" t="s">
        <v>14</v>
      </c>
      <c r="C4" s="12" t="s">
        <v>234</v>
      </c>
      <c r="D4" s="8"/>
    </row>
    <row r="5" spans="1:4" x14ac:dyDescent="0.25">
      <c r="A5" s="7"/>
      <c r="B5" s="16" t="s">
        <v>15</v>
      </c>
      <c r="C5" s="12"/>
      <c r="D5" s="8"/>
    </row>
    <row r="6" spans="1:4" x14ac:dyDescent="0.25">
      <c r="A6" s="7"/>
      <c r="B6" s="16" t="s">
        <v>33</v>
      </c>
      <c r="C6" s="12" t="s">
        <v>235</v>
      </c>
      <c r="D6" s="8"/>
    </row>
    <row r="7" spans="1:4" ht="45" x14ac:dyDescent="0.25">
      <c r="A7" s="7"/>
      <c r="B7" s="16" t="s">
        <v>34</v>
      </c>
      <c r="C7" s="40" t="s">
        <v>236</v>
      </c>
      <c r="D7" s="8"/>
    </row>
    <row r="8" spans="1:4" ht="30" x14ac:dyDescent="0.25">
      <c r="A8" s="7"/>
      <c r="B8" s="16" t="s">
        <v>35</v>
      </c>
      <c r="C8" s="41" t="s">
        <v>237</v>
      </c>
      <c r="D8" s="8"/>
    </row>
    <row r="9" spans="1:4" ht="60" x14ac:dyDescent="0.25">
      <c r="A9" s="7"/>
      <c r="B9" s="16" t="s">
        <v>44</v>
      </c>
      <c r="C9" s="12" t="s">
        <v>238</v>
      </c>
      <c r="D9" s="8"/>
    </row>
    <row r="10" spans="1:4" ht="45" x14ac:dyDescent="0.25">
      <c r="A10" s="7"/>
      <c r="B10" s="16" t="s">
        <v>45</v>
      </c>
      <c r="C10" s="12" t="s">
        <v>245</v>
      </c>
      <c r="D10" s="8"/>
    </row>
    <row r="11" spans="1:4" x14ac:dyDescent="0.25">
      <c r="B11" s="17"/>
      <c r="C11" s="10"/>
    </row>
    <row r="12" spans="1:4" x14ac:dyDescent="0.25">
      <c r="A12" s="7"/>
      <c r="B12" s="16" t="s">
        <v>28</v>
      </c>
      <c r="C12" s="20">
        <v>4000</v>
      </c>
      <c r="D12" s="8"/>
    </row>
    <row r="13" spans="1:4" x14ac:dyDescent="0.25">
      <c r="A13" s="7"/>
      <c r="B13" s="16" t="s">
        <v>32</v>
      </c>
      <c r="C13" s="12" t="s">
        <v>220</v>
      </c>
      <c r="D13" s="8"/>
    </row>
    <row r="14" spans="1:4" x14ac:dyDescent="0.25">
      <c r="A14" s="7"/>
      <c r="B14" s="16" t="s">
        <v>40</v>
      </c>
      <c r="C14" s="12" t="s">
        <v>41</v>
      </c>
      <c r="D14" s="8"/>
    </row>
    <row r="15" spans="1:4" ht="45" x14ac:dyDescent="0.25">
      <c r="A15" s="7"/>
      <c r="B15" s="16" t="s">
        <v>36</v>
      </c>
      <c r="C15" s="12" t="s">
        <v>39</v>
      </c>
      <c r="D15" s="8"/>
    </row>
    <row r="16" spans="1:4" x14ac:dyDescent="0.25">
      <c r="A16" s="7"/>
      <c r="B16" s="16" t="s">
        <v>56</v>
      </c>
      <c r="C16" s="12" t="s">
        <v>18</v>
      </c>
      <c r="D16" s="8"/>
    </row>
    <row r="17" spans="1:4" ht="90" x14ac:dyDescent="0.25">
      <c r="A17" s="7"/>
      <c r="B17" s="16" t="s">
        <v>29</v>
      </c>
      <c r="C17" s="12" t="s">
        <v>239</v>
      </c>
      <c r="D17" s="8"/>
    </row>
    <row r="18" spans="1:4" ht="30" x14ac:dyDescent="0.25">
      <c r="A18" s="7"/>
      <c r="B18" s="16" t="s">
        <v>47</v>
      </c>
      <c r="C18" s="12" t="s">
        <v>248</v>
      </c>
      <c r="D18" s="8"/>
    </row>
    <row r="19" spans="1:4" x14ac:dyDescent="0.25">
      <c r="A19" s="7"/>
      <c r="B19" s="16" t="s">
        <v>30</v>
      </c>
      <c r="C19" s="12" t="s">
        <v>18</v>
      </c>
      <c r="D19" s="8"/>
    </row>
    <row r="20" spans="1:4" x14ac:dyDescent="0.25">
      <c r="A20" s="7"/>
      <c r="B20" s="16" t="str">
        <f>IF(C19="ANO","      - jejich druh:","")</f>
        <v/>
      </c>
      <c r="C20" s="10"/>
      <c r="D20" s="8"/>
    </row>
    <row r="21" spans="1:4" x14ac:dyDescent="0.25">
      <c r="A21" s="7"/>
      <c r="B21" s="16" t="str">
        <f>IF(C19="ANO","      - zákonnost zpracování:","")</f>
        <v/>
      </c>
      <c r="C21" s="10"/>
      <c r="D21" s="8"/>
    </row>
    <row r="22" spans="1:4" x14ac:dyDescent="0.25">
      <c r="A22" s="7"/>
      <c r="B22" s="16" t="s">
        <v>31</v>
      </c>
      <c r="C22" s="12" t="s">
        <v>18</v>
      </c>
      <c r="D22" s="8"/>
    </row>
    <row r="23" spans="1:4" ht="135" x14ac:dyDescent="0.25">
      <c r="A23" s="7"/>
      <c r="B23" s="21" t="s">
        <v>48</v>
      </c>
      <c r="C23" s="12" t="s">
        <v>246</v>
      </c>
      <c r="D23" s="8"/>
    </row>
    <row r="24" spans="1:4" x14ac:dyDescent="0.25">
      <c r="A24" s="7"/>
      <c r="B24" s="21" t="s">
        <v>49</v>
      </c>
      <c r="C24" s="12" t="s">
        <v>240</v>
      </c>
      <c r="D24" s="8"/>
    </row>
    <row r="25" spans="1:4" x14ac:dyDescent="0.25">
      <c r="A25" s="7"/>
      <c r="B25" s="21" t="s">
        <v>53</v>
      </c>
      <c r="C25" s="12" t="s">
        <v>18</v>
      </c>
      <c r="D25" s="8"/>
    </row>
    <row r="26" spans="1:4" ht="75" x14ac:dyDescent="0.25">
      <c r="A26" s="7"/>
      <c r="B26" s="21" t="s">
        <v>60</v>
      </c>
      <c r="C26" s="12" t="s">
        <v>241</v>
      </c>
      <c r="D26" s="8"/>
    </row>
    <row r="27" spans="1:4" ht="120" x14ac:dyDescent="0.25">
      <c r="A27" s="7"/>
      <c r="B27" s="16" t="s">
        <v>61</v>
      </c>
      <c r="C27" s="12" t="s">
        <v>242</v>
      </c>
      <c r="D27" s="8"/>
    </row>
    <row r="28" spans="1:4" ht="45" x14ac:dyDescent="0.25">
      <c r="A28" s="7"/>
      <c r="B28" s="16" t="s">
        <v>51</v>
      </c>
      <c r="C28" s="12" t="s">
        <v>243</v>
      </c>
      <c r="D28" s="8"/>
    </row>
    <row r="29" spans="1:4" x14ac:dyDescent="0.25">
      <c r="A29" s="7"/>
      <c r="B29" s="16" t="s">
        <v>52</v>
      </c>
      <c r="C29" s="12" t="s">
        <v>18</v>
      </c>
      <c r="D29" s="8"/>
    </row>
    <row r="30" spans="1:4" x14ac:dyDescent="0.25">
      <c r="A30" s="7"/>
      <c r="B30" s="16" t="s">
        <v>62</v>
      </c>
      <c r="C30" s="12" t="s">
        <v>19</v>
      </c>
      <c r="D30" s="8"/>
    </row>
    <row r="31" spans="1:4" x14ac:dyDescent="0.25">
      <c r="A31" s="7"/>
      <c r="B31" s="16" t="s">
        <v>63</v>
      </c>
      <c r="C31" s="12" t="s">
        <v>19</v>
      </c>
      <c r="D31" s="8"/>
    </row>
    <row r="32" spans="1:4" x14ac:dyDescent="0.25">
      <c r="A32" s="7"/>
      <c r="B32" s="16" t="s">
        <v>46</v>
      </c>
      <c r="C32" s="12" t="s">
        <v>18</v>
      </c>
      <c r="D32" s="8"/>
    </row>
    <row r="33" spans="1:4" x14ac:dyDescent="0.25">
      <c r="B33" s="17"/>
      <c r="C33" s="10"/>
    </row>
    <row r="34" spans="1:4" x14ac:dyDescent="0.25">
      <c r="A34" s="7"/>
      <c r="B34" s="16" t="s">
        <v>16</v>
      </c>
      <c r="C34" s="13" t="s">
        <v>18</v>
      </c>
      <c r="D34" s="8"/>
    </row>
    <row r="35" spans="1:4" x14ac:dyDescent="0.25">
      <c r="A35" s="7"/>
      <c r="B35" s="18" t="str">
        <f>IF(C34="ANO","Počet zpracovatelů:"," ")</f>
        <v xml:space="preserve"> </v>
      </c>
      <c r="C35" s="14"/>
      <c r="D35" s="8"/>
    </row>
    <row r="36" spans="1:4" x14ac:dyDescent="0.25">
      <c r="B36" s="17"/>
      <c r="C36" s="10">
        <v>3</v>
      </c>
    </row>
    <row r="37" spans="1:4" x14ac:dyDescent="0.25">
      <c r="B37" s="16" t="str">
        <f>IF(C35&gt;0,"ZPRACOVATEL 1"," ")</f>
        <v xml:space="preserve"> </v>
      </c>
      <c r="C37" s="10"/>
    </row>
    <row r="38" spans="1:4" x14ac:dyDescent="0.25">
      <c r="A38" s="7"/>
      <c r="B38" s="16" t="str">
        <f>IF(C35&gt;0,"Firma (název) zpracovatele:"," ")</f>
        <v xml:space="preserve"> </v>
      </c>
      <c r="C38" s="12" t="str">
        <f t="shared" ref="C38:C43" si="0">IF(B38=" "," ","")</f>
        <v xml:space="preserve"> </v>
      </c>
      <c r="D38" s="8"/>
    </row>
    <row r="39" spans="1:4" x14ac:dyDescent="0.25">
      <c r="A39" s="7"/>
      <c r="B39" s="16" t="str">
        <f>IF(C35&gt;0,"se sídlem:"," ")</f>
        <v xml:space="preserve"> </v>
      </c>
      <c r="C39" s="12" t="str">
        <f t="shared" si="0"/>
        <v xml:space="preserve"> </v>
      </c>
      <c r="D39" s="8"/>
    </row>
    <row r="40" spans="1:4" x14ac:dyDescent="0.25">
      <c r="A40" s="7"/>
      <c r="B40" s="16" t="str">
        <f>IF(C35&gt;0,"IČ:"," ")</f>
        <v xml:space="preserve"> </v>
      </c>
      <c r="C40" s="12" t="str">
        <f t="shared" si="0"/>
        <v xml:space="preserve"> </v>
      </c>
      <c r="D40" s="8"/>
    </row>
    <row r="41" spans="1:4" x14ac:dyDescent="0.25">
      <c r="A41" s="7"/>
      <c r="B41" s="16" t="str">
        <f>IF(C35&gt;0,"odpovědná osoba:"," ")</f>
        <v xml:space="preserve"> </v>
      </c>
      <c r="C41" s="12" t="str">
        <f t="shared" si="0"/>
        <v xml:space="preserve"> </v>
      </c>
      <c r="D41" s="8"/>
    </row>
    <row r="42" spans="1:4" x14ac:dyDescent="0.25">
      <c r="A42" s="7"/>
      <c r="B42" s="16" t="str">
        <f>IF(C35&gt;0,"e-mail:"," ")</f>
        <v xml:space="preserve"> </v>
      </c>
      <c r="C42" s="12" t="str">
        <f t="shared" si="0"/>
        <v xml:space="preserve"> </v>
      </c>
      <c r="D42" s="8"/>
    </row>
    <row r="43" spans="1:4" x14ac:dyDescent="0.25">
      <c r="A43" s="7"/>
      <c r="B43" s="16" t="str">
        <f>IF(C35&gt;0,"telefon:"," ")</f>
        <v xml:space="preserve"> </v>
      </c>
      <c r="C43" s="12" t="str">
        <f t="shared" si="0"/>
        <v xml:space="preserve"> </v>
      </c>
      <c r="D43" s="8"/>
    </row>
    <row r="44" spans="1:4" x14ac:dyDescent="0.25">
      <c r="A44" s="7"/>
      <c r="B44" s="16" t="str">
        <f>IF(C35&gt;0,"Smlouva o zpracování OÚ:"," ")</f>
        <v xml:space="preserve"> </v>
      </c>
      <c r="C44" s="12" t="s">
        <v>25</v>
      </c>
      <c r="D44" s="8"/>
    </row>
    <row r="45" spans="1:4" x14ac:dyDescent="0.25">
      <c r="A45" s="7"/>
      <c r="B45" s="16" t="str">
        <f>IF(AND(C35&gt;0,C44=Data!C5),"Právní předpis:"," ")</f>
        <v xml:space="preserve"> </v>
      </c>
      <c r="C45" s="12" t="str">
        <f>IF(B45=" "," ","")</f>
        <v xml:space="preserve"> </v>
      </c>
      <c r="D45" s="8"/>
    </row>
    <row r="46" spans="1:4" x14ac:dyDescent="0.25">
      <c r="B46" s="17"/>
      <c r="C46" s="10">
        <v>3</v>
      </c>
    </row>
    <row r="47" spans="1:4" x14ac:dyDescent="0.25">
      <c r="B47" s="16" t="str">
        <f>IF(C35&gt;1,"ZPRACOVATEL 2"," ")</f>
        <v xml:space="preserve"> </v>
      </c>
      <c r="C47" s="10"/>
    </row>
    <row r="48" spans="1:4" x14ac:dyDescent="0.25">
      <c r="A48" s="7"/>
      <c r="B48" s="16" t="str">
        <f>IF(C35&gt;1,"Firma (název) zpracovatele:"," ")</f>
        <v xml:space="preserve"> </v>
      </c>
      <c r="C48" s="12" t="str">
        <f t="shared" ref="C48:C53" si="1">IF(B48=" "," ","")</f>
        <v xml:space="preserve"> </v>
      </c>
      <c r="D48" s="8"/>
    </row>
    <row r="49" spans="1:4" x14ac:dyDescent="0.25">
      <c r="A49" s="7"/>
      <c r="B49" s="16" t="str">
        <f>IF(C35&gt;1,"se sídlem:"," ")</f>
        <v xml:space="preserve"> </v>
      </c>
      <c r="C49" s="12" t="str">
        <f t="shared" si="1"/>
        <v xml:space="preserve"> </v>
      </c>
      <c r="D49" s="8"/>
    </row>
    <row r="50" spans="1:4" x14ac:dyDescent="0.25">
      <c r="A50" s="7"/>
      <c r="B50" s="16" t="str">
        <f>IF(C35&gt;1,"IČ:"," ")</f>
        <v xml:space="preserve"> </v>
      </c>
      <c r="C50" s="12" t="str">
        <f t="shared" si="1"/>
        <v xml:space="preserve"> </v>
      </c>
      <c r="D50" s="8"/>
    </row>
    <row r="51" spans="1:4" x14ac:dyDescent="0.25">
      <c r="A51" s="7"/>
      <c r="B51" s="16" t="str">
        <f>IF(C35&gt;1,"odpovědná osoba:"," ")</f>
        <v xml:space="preserve"> </v>
      </c>
      <c r="C51" s="12" t="str">
        <f t="shared" si="1"/>
        <v xml:space="preserve"> </v>
      </c>
      <c r="D51" s="8"/>
    </row>
    <row r="52" spans="1:4" x14ac:dyDescent="0.25">
      <c r="A52" s="7"/>
      <c r="B52" s="16" t="str">
        <f>IF(C35&gt;1,"e-mail:"," ")</f>
        <v xml:space="preserve"> </v>
      </c>
      <c r="C52" s="12" t="str">
        <f t="shared" si="1"/>
        <v xml:space="preserve"> </v>
      </c>
      <c r="D52" s="8"/>
    </row>
    <row r="53" spans="1:4" x14ac:dyDescent="0.25">
      <c r="A53" s="7"/>
      <c r="B53" s="16" t="str">
        <f>IF(C35&gt;1,"telefon:"," ")</f>
        <v xml:space="preserve"> </v>
      </c>
      <c r="C53" s="12" t="str">
        <f t="shared" si="1"/>
        <v xml:space="preserve"> </v>
      </c>
      <c r="D53" s="8"/>
    </row>
    <row r="54" spans="1:4" x14ac:dyDescent="0.25">
      <c r="A54" s="7"/>
      <c r="B54" s="16" t="str">
        <f>IF(C35&gt;1,"Smlouva o zpracování OÚ:"," ")</f>
        <v xml:space="preserve"> </v>
      </c>
      <c r="C54" s="12" t="s">
        <v>25</v>
      </c>
      <c r="D54" s="8"/>
    </row>
    <row r="55" spans="1:4" x14ac:dyDescent="0.25">
      <c r="A55" s="7"/>
      <c r="B55" s="16" t="str">
        <f>IF(AND(C35&gt;1,C54=Data!C5),"Právní předpis:"," ")</f>
        <v xml:space="preserve"> </v>
      </c>
      <c r="C55" s="12" t="str">
        <f>IF(B55=" "," ","")</f>
        <v xml:space="preserve"> </v>
      </c>
      <c r="D55" s="8"/>
    </row>
    <row r="56" spans="1:4" x14ac:dyDescent="0.25">
      <c r="B56" s="17"/>
      <c r="C56" s="10">
        <v>3</v>
      </c>
    </row>
    <row r="57" spans="1:4" x14ac:dyDescent="0.25">
      <c r="B57" s="16" t="str">
        <f>IF(C35&gt;2,"ZPRACOVATEL 3"," ")</f>
        <v xml:space="preserve"> </v>
      </c>
      <c r="C57" s="10"/>
    </row>
    <row r="58" spans="1:4" x14ac:dyDescent="0.25">
      <c r="A58" s="7"/>
      <c r="B58" s="16" t="str">
        <f>IF(C35&gt;2,"Firma (název) zpracovatele:"," ")</f>
        <v xml:space="preserve"> </v>
      </c>
      <c r="C58" s="12" t="str">
        <f t="shared" ref="C58:C63" si="2">IF(B58=" "," ","")</f>
        <v xml:space="preserve"> </v>
      </c>
      <c r="D58" s="8"/>
    </row>
    <row r="59" spans="1:4" x14ac:dyDescent="0.25">
      <c r="A59" s="7"/>
      <c r="B59" s="16" t="str">
        <f>IF(C35&gt;2,"se sídlem:"," ")</f>
        <v xml:space="preserve"> </v>
      </c>
      <c r="C59" s="12" t="str">
        <f t="shared" si="2"/>
        <v xml:space="preserve"> </v>
      </c>
      <c r="D59" s="8"/>
    </row>
    <row r="60" spans="1:4" x14ac:dyDescent="0.25">
      <c r="A60" s="7"/>
      <c r="B60" s="16" t="str">
        <f>IF(C35&gt;2,"IČ:"," ")</f>
        <v xml:space="preserve"> </v>
      </c>
      <c r="C60" s="12" t="str">
        <f t="shared" si="2"/>
        <v xml:space="preserve"> </v>
      </c>
      <c r="D60" s="8"/>
    </row>
    <row r="61" spans="1:4" x14ac:dyDescent="0.25">
      <c r="A61" s="7"/>
      <c r="B61" s="16" t="str">
        <f>IF(C35&gt;2,"odpovědná osoba:"," ")</f>
        <v xml:space="preserve"> </v>
      </c>
      <c r="C61" s="12" t="str">
        <f t="shared" si="2"/>
        <v xml:space="preserve"> </v>
      </c>
      <c r="D61" s="8"/>
    </row>
    <row r="62" spans="1:4" x14ac:dyDescent="0.25">
      <c r="A62" s="7"/>
      <c r="B62" s="16" t="str">
        <f>IF(C35&gt;2,"e-mail:"," ")</f>
        <v xml:space="preserve"> </v>
      </c>
      <c r="C62" s="12" t="str">
        <f t="shared" si="2"/>
        <v xml:space="preserve"> </v>
      </c>
      <c r="D62" s="8"/>
    </row>
    <row r="63" spans="1:4" x14ac:dyDescent="0.25">
      <c r="A63" s="7"/>
      <c r="B63" s="16" t="str">
        <f>IF(C35&gt;2,"telefon:"," ")</f>
        <v xml:space="preserve"> </v>
      </c>
      <c r="C63" s="12" t="str">
        <f t="shared" si="2"/>
        <v xml:space="preserve"> </v>
      </c>
      <c r="D63" s="8"/>
    </row>
    <row r="64" spans="1:4" x14ac:dyDescent="0.25">
      <c r="A64" s="7"/>
      <c r="B64" s="16" t="str">
        <f>IF(C35&gt;2,"Smlouva o zpracování OÚ:"," ")</f>
        <v xml:space="preserve"> </v>
      </c>
      <c r="C64" s="12" t="s">
        <v>25</v>
      </c>
      <c r="D64" s="8"/>
    </row>
    <row r="65" spans="1:4" x14ac:dyDescent="0.25">
      <c r="A65" s="7"/>
      <c r="B65" s="16" t="str">
        <f>IF(AND(C35&gt;2,C64=Data!C5),"Právní předpis:"," ")</f>
        <v xml:space="preserve"> </v>
      </c>
      <c r="C65" s="12" t="str">
        <f>IF(B65=" "," ","")</f>
        <v xml:space="preserve"> </v>
      </c>
      <c r="D65" s="8"/>
    </row>
    <row r="66" spans="1:4" x14ac:dyDescent="0.25">
      <c r="B66" s="17"/>
      <c r="C66" s="10">
        <v>3</v>
      </c>
    </row>
    <row r="67" spans="1:4" x14ac:dyDescent="0.25">
      <c r="B67" s="16" t="str">
        <f>IF(C35&gt;3,"ZPRACOVATEL 4"," ")</f>
        <v xml:space="preserve"> </v>
      </c>
      <c r="C67" s="10"/>
    </row>
    <row r="68" spans="1:4" x14ac:dyDescent="0.25">
      <c r="A68" s="7"/>
      <c r="B68" s="16" t="str">
        <f>IF(C35&gt;3,"Firma (název) zpracovatele:"," ")</f>
        <v xml:space="preserve"> </v>
      </c>
      <c r="C68" s="12" t="str">
        <f t="shared" ref="C68:C73" si="3">IF(B68=" "," ","")</f>
        <v xml:space="preserve"> </v>
      </c>
      <c r="D68" s="8"/>
    </row>
    <row r="69" spans="1:4" x14ac:dyDescent="0.25">
      <c r="A69" s="7"/>
      <c r="B69" s="16" t="str">
        <f>IF(C35&gt;3,"se sídlem:"," ")</f>
        <v xml:space="preserve"> </v>
      </c>
      <c r="C69" s="12" t="str">
        <f t="shared" si="3"/>
        <v xml:space="preserve"> </v>
      </c>
      <c r="D69" s="8"/>
    </row>
    <row r="70" spans="1:4" x14ac:dyDescent="0.25">
      <c r="A70" s="7"/>
      <c r="B70" s="16" t="str">
        <f>IF(C35&gt;3,"IČ:"," ")</f>
        <v xml:space="preserve"> </v>
      </c>
      <c r="C70" s="12" t="str">
        <f t="shared" si="3"/>
        <v xml:space="preserve"> </v>
      </c>
      <c r="D70" s="8"/>
    </row>
    <row r="71" spans="1:4" x14ac:dyDescent="0.25">
      <c r="A71" s="7"/>
      <c r="B71" s="16" t="str">
        <f>IF(C35&gt;3,"odpovědná osoba:"," ")</f>
        <v xml:space="preserve"> </v>
      </c>
      <c r="C71" s="12" t="str">
        <f t="shared" si="3"/>
        <v xml:space="preserve"> </v>
      </c>
      <c r="D71" s="8"/>
    </row>
    <row r="72" spans="1:4" x14ac:dyDescent="0.25">
      <c r="A72" s="7"/>
      <c r="B72" s="16" t="str">
        <f>IF(C35&gt;3,"e-mail:"," ")</f>
        <v xml:space="preserve"> </v>
      </c>
      <c r="C72" s="12" t="str">
        <f t="shared" si="3"/>
        <v xml:space="preserve"> </v>
      </c>
      <c r="D72" s="8"/>
    </row>
    <row r="73" spans="1:4" x14ac:dyDescent="0.25">
      <c r="A73" s="7"/>
      <c r="B73" s="16" t="str">
        <f>IF(C35&gt;3,"telefon:"," ")</f>
        <v xml:space="preserve"> </v>
      </c>
      <c r="C73" s="12" t="str">
        <f t="shared" si="3"/>
        <v xml:space="preserve"> </v>
      </c>
      <c r="D73" s="8"/>
    </row>
    <row r="74" spans="1:4" x14ac:dyDescent="0.25">
      <c r="A74" s="7"/>
      <c r="B74" s="16" t="str">
        <f>IF(C35&gt;3,"Smlouva o zpracování OÚ:"," ")</f>
        <v xml:space="preserve"> </v>
      </c>
      <c r="C74" s="12" t="s">
        <v>25</v>
      </c>
      <c r="D74" s="8"/>
    </row>
    <row r="75" spans="1:4" x14ac:dyDescent="0.25">
      <c r="A75" s="7"/>
      <c r="B75" s="16" t="str">
        <f>IF(AND(C35&gt;3,C74=Data!C35),"Právní předpis:"," ")</f>
        <v xml:space="preserve"> </v>
      </c>
      <c r="C75" s="12" t="str">
        <f>IF(B75=" "," ","")</f>
        <v xml:space="preserve"> </v>
      </c>
      <c r="D75" s="8"/>
    </row>
    <row r="76" spans="1:4" x14ac:dyDescent="0.25">
      <c r="B76" s="17"/>
      <c r="C76" s="10">
        <v>3</v>
      </c>
    </row>
    <row r="77" spans="1:4" x14ac:dyDescent="0.25">
      <c r="B77" s="16" t="str">
        <f>IF(C35&gt;4,"ZPRACOVATEL 5"," ")</f>
        <v xml:space="preserve"> </v>
      </c>
      <c r="C77" s="10"/>
    </row>
    <row r="78" spans="1:4" x14ac:dyDescent="0.25">
      <c r="A78" s="7"/>
      <c r="B78" s="16" t="str">
        <f>IF(C35&gt;4,"Firma (název) zpracovatele:"," ")</f>
        <v xml:space="preserve"> </v>
      </c>
      <c r="C78" s="12" t="str">
        <f t="shared" ref="C78:C83" si="4">IF(B78=" "," ","")</f>
        <v xml:space="preserve"> </v>
      </c>
      <c r="D78" s="8"/>
    </row>
    <row r="79" spans="1:4" x14ac:dyDescent="0.25">
      <c r="A79" s="7"/>
      <c r="B79" s="16" t="str">
        <f>IF(C35&gt;4,"se sídlem:"," ")</f>
        <v xml:space="preserve"> </v>
      </c>
      <c r="C79" s="12" t="str">
        <f t="shared" si="4"/>
        <v xml:space="preserve"> </v>
      </c>
      <c r="D79" s="8"/>
    </row>
    <row r="80" spans="1:4" x14ac:dyDescent="0.25">
      <c r="A80" s="7"/>
      <c r="B80" s="16" t="str">
        <f>IF(C35&gt;4,"IČ:"," ")</f>
        <v xml:space="preserve"> </v>
      </c>
      <c r="C80" s="12" t="str">
        <f t="shared" si="4"/>
        <v xml:space="preserve"> </v>
      </c>
      <c r="D80" s="8"/>
    </row>
    <row r="81" spans="1:4" x14ac:dyDescent="0.25">
      <c r="A81" s="7"/>
      <c r="B81" s="16" t="str">
        <f>IF(C35&gt;4,"odpovědná osoba:"," ")</f>
        <v xml:space="preserve"> </v>
      </c>
      <c r="C81" s="12" t="str">
        <f t="shared" si="4"/>
        <v xml:space="preserve"> </v>
      </c>
      <c r="D81" s="8"/>
    </row>
    <row r="82" spans="1:4" x14ac:dyDescent="0.25">
      <c r="A82" s="7"/>
      <c r="B82" s="16" t="str">
        <f>IF(C35&gt;4,"e-mail:"," ")</f>
        <v xml:space="preserve"> </v>
      </c>
      <c r="C82" s="12" t="str">
        <f t="shared" si="4"/>
        <v xml:space="preserve"> </v>
      </c>
      <c r="D82" s="8"/>
    </row>
    <row r="83" spans="1:4" x14ac:dyDescent="0.25">
      <c r="A83" s="7"/>
      <c r="B83" s="16" t="str">
        <f>IF(C35&gt;4,"telefon:"," ")</f>
        <v xml:space="preserve"> </v>
      </c>
      <c r="C83" s="12" t="str">
        <f t="shared" si="4"/>
        <v xml:space="preserve"> </v>
      </c>
      <c r="D83" s="8"/>
    </row>
    <row r="84" spans="1:4" x14ac:dyDescent="0.25">
      <c r="A84" s="7"/>
      <c r="B84" s="16" t="str">
        <f>IF(C35&gt;4,"Smlouva o zpracování OÚ:"," ")</f>
        <v xml:space="preserve"> </v>
      </c>
      <c r="C84" s="12" t="s">
        <v>25</v>
      </c>
      <c r="D84" s="8"/>
    </row>
    <row r="85" spans="1:4" x14ac:dyDescent="0.25">
      <c r="A85" s="7"/>
      <c r="B85" s="16" t="str">
        <f>IF(AND(C35&gt;4,C84=Data!C45),"Právní předpis:"," ")</f>
        <v xml:space="preserve"> </v>
      </c>
      <c r="C85" s="12" t="str">
        <f>IF(B85=" "," ","")</f>
        <v xml:space="preserve"> </v>
      </c>
      <c r="D85" s="8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5"/>
  <sheetViews>
    <sheetView tabSelected="1" topLeftCell="A16" workbookViewId="0">
      <selection activeCell="B24" sqref="B24"/>
    </sheetView>
  </sheetViews>
  <sheetFormatPr defaultRowHeight="15" x14ac:dyDescent="0.25"/>
  <cols>
    <col min="2" max="2" width="26.28515625" customWidth="1"/>
    <col min="3" max="3" width="55.28515625" customWidth="1"/>
  </cols>
  <sheetData>
    <row r="1" spans="1:4" x14ac:dyDescent="0.25">
      <c r="B1" s="15"/>
      <c r="C1" s="9"/>
    </row>
    <row r="2" spans="1:4" ht="15.75" x14ac:dyDescent="0.25">
      <c r="A2" s="7"/>
      <c r="B2" s="16" t="s">
        <v>5</v>
      </c>
      <c r="C2" s="19" t="s">
        <v>261</v>
      </c>
      <c r="D2" s="8"/>
    </row>
    <row r="3" spans="1:4" x14ac:dyDescent="0.25">
      <c r="A3" s="7"/>
      <c r="B3" s="16" t="s">
        <v>20</v>
      </c>
      <c r="C3" s="11">
        <v>3</v>
      </c>
      <c r="D3" s="8"/>
    </row>
    <row r="4" spans="1:4" x14ac:dyDescent="0.25">
      <c r="A4" s="7"/>
      <c r="B4" s="16" t="s">
        <v>14</v>
      </c>
      <c r="C4" s="12" t="s">
        <v>265</v>
      </c>
      <c r="D4" s="8"/>
    </row>
    <row r="5" spans="1:4" x14ac:dyDescent="0.25">
      <c r="A5" s="7"/>
      <c r="B5" s="16" t="s">
        <v>15</v>
      </c>
      <c r="C5" s="12"/>
      <c r="D5" s="8"/>
    </row>
    <row r="6" spans="1:4" x14ac:dyDescent="0.25">
      <c r="A6" s="7"/>
      <c r="B6" s="16" t="s">
        <v>33</v>
      </c>
      <c r="C6" s="12" t="s">
        <v>256</v>
      </c>
      <c r="D6" s="8"/>
    </row>
    <row r="7" spans="1:4" x14ac:dyDescent="0.25">
      <c r="A7" s="7"/>
      <c r="B7" s="16" t="s">
        <v>34</v>
      </c>
      <c r="C7" s="40" t="s">
        <v>257</v>
      </c>
      <c r="D7" s="8"/>
    </row>
    <row r="8" spans="1:4" x14ac:dyDescent="0.25">
      <c r="A8" s="7"/>
      <c r="B8" s="16" t="s">
        <v>35</v>
      </c>
      <c r="C8" s="41" t="s">
        <v>258</v>
      </c>
      <c r="D8" s="8"/>
    </row>
    <row r="9" spans="1:4" ht="30" x14ac:dyDescent="0.25">
      <c r="A9" s="7"/>
      <c r="B9" s="16" t="s">
        <v>44</v>
      </c>
      <c r="C9" s="12" t="s">
        <v>259</v>
      </c>
      <c r="D9" s="8"/>
    </row>
    <row r="10" spans="1:4" x14ac:dyDescent="0.25">
      <c r="A10" s="7"/>
      <c r="B10" s="16" t="s">
        <v>45</v>
      </c>
      <c r="C10" s="12" t="s">
        <v>268</v>
      </c>
      <c r="D10" s="8"/>
    </row>
    <row r="11" spans="1:4" x14ac:dyDescent="0.25">
      <c r="B11" s="17"/>
      <c r="C11" s="10"/>
    </row>
    <row r="12" spans="1:4" x14ac:dyDescent="0.25">
      <c r="A12" s="7"/>
      <c r="B12" s="16" t="s">
        <v>28</v>
      </c>
      <c r="C12" s="20">
        <v>12500</v>
      </c>
      <c r="D12" s="8"/>
    </row>
    <row r="13" spans="1:4" x14ac:dyDescent="0.25">
      <c r="A13" s="7"/>
      <c r="B13" s="16" t="s">
        <v>32</v>
      </c>
      <c r="C13" s="12" t="s">
        <v>220</v>
      </c>
      <c r="D13" s="8"/>
    </row>
    <row r="14" spans="1:4" x14ac:dyDescent="0.25">
      <c r="A14" s="7"/>
      <c r="B14" s="16" t="s">
        <v>40</v>
      </c>
      <c r="C14" s="12" t="s">
        <v>260</v>
      </c>
      <c r="D14" s="8"/>
    </row>
    <row r="15" spans="1:4" x14ac:dyDescent="0.25">
      <c r="A15" s="7"/>
      <c r="B15" s="16" t="s">
        <v>36</v>
      </c>
      <c r="C15" s="12" t="s">
        <v>266</v>
      </c>
      <c r="D15" s="8"/>
    </row>
    <row r="16" spans="1:4" x14ac:dyDescent="0.25">
      <c r="A16" s="7"/>
      <c r="B16" s="16" t="s">
        <v>56</v>
      </c>
      <c r="C16" s="12" t="s">
        <v>18</v>
      </c>
      <c r="D16" s="8"/>
    </row>
    <row r="17" spans="1:4" ht="63.75" x14ac:dyDescent="0.25">
      <c r="A17" s="7"/>
      <c r="B17" s="16" t="s">
        <v>29</v>
      </c>
      <c r="C17" s="54" t="s">
        <v>262</v>
      </c>
      <c r="D17" s="8"/>
    </row>
    <row r="18" spans="1:4" ht="89.25" x14ac:dyDescent="0.25">
      <c r="A18" s="7"/>
      <c r="B18" s="16" t="s">
        <v>47</v>
      </c>
      <c r="C18" s="55" t="s">
        <v>267</v>
      </c>
      <c r="D18" s="8"/>
    </row>
    <row r="19" spans="1:4" x14ac:dyDescent="0.25">
      <c r="A19" s="7"/>
      <c r="B19" s="16" t="s">
        <v>30</v>
      </c>
      <c r="C19" s="12" t="s">
        <v>18</v>
      </c>
      <c r="D19" s="8"/>
    </row>
    <row r="20" spans="1:4" x14ac:dyDescent="0.25">
      <c r="A20" s="7"/>
      <c r="B20" s="16" t="str">
        <f>IF(C19="ANO","      - jejich druh:","")</f>
        <v/>
      </c>
      <c r="C20" s="10"/>
      <c r="D20" s="8"/>
    </row>
    <row r="21" spans="1:4" x14ac:dyDescent="0.25">
      <c r="A21" s="7"/>
      <c r="B21" s="16" t="str">
        <f>IF(C19="ANO","      - zákonnost zpracování:","")</f>
        <v/>
      </c>
      <c r="C21" s="10"/>
      <c r="D21" s="8"/>
    </row>
    <row r="22" spans="1:4" x14ac:dyDescent="0.25">
      <c r="A22" s="7"/>
      <c r="B22" s="16" t="s">
        <v>31</v>
      </c>
      <c r="C22" s="12" t="s">
        <v>18</v>
      </c>
      <c r="D22" s="8"/>
    </row>
    <row r="23" spans="1:4" x14ac:dyDescent="0.25">
      <c r="A23" s="7"/>
      <c r="B23" s="21" t="s">
        <v>48</v>
      </c>
      <c r="C23" s="53"/>
      <c r="D23" s="8"/>
    </row>
    <row r="24" spans="1:4" ht="16.5" customHeight="1" x14ac:dyDescent="0.25">
      <c r="A24" s="7"/>
      <c r="B24" s="21" t="s">
        <v>49</v>
      </c>
      <c r="C24" s="12" t="s">
        <v>269</v>
      </c>
      <c r="D24" s="8"/>
    </row>
    <row r="25" spans="1:4" x14ac:dyDescent="0.25">
      <c r="A25" s="7"/>
      <c r="B25" s="21" t="s">
        <v>53</v>
      </c>
      <c r="C25" s="12" t="s">
        <v>18</v>
      </c>
      <c r="D25" s="8"/>
    </row>
    <row r="26" spans="1:4" ht="280.5" x14ac:dyDescent="0.25">
      <c r="A26" s="7"/>
      <c r="B26" s="21" t="s">
        <v>60</v>
      </c>
      <c r="C26" s="54" t="s">
        <v>263</v>
      </c>
      <c r="D26" s="8"/>
    </row>
    <row r="27" spans="1:4" ht="30" x14ac:dyDescent="0.25">
      <c r="A27" s="7"/>
      <c r="B27" s="16" t="s">
        <v>61</v>
      </c>
      <c r="C27" s="12" t="s">
        <v>250</v>
      </c>
      <c r="D27" s="8"/>
    </row>
    <row r="28" spans="1:4" ht="30" x14ac:dyDescent="0.25">
      <c r="A28" s="7"/>
      <c r="B28" s="16" t="s">
        <v>51</v>
      </c>
      <c r="C28" s="12" t="s">
        <v>264</v>
      </c>
      <c r="D28" s="8"/>
    </row>
    <row r="29" spans="1:4" x14ac:dyDescent="0.25">
      <c r="A29" s="7"/>
      <c r="B29" s="16" t="s">
        <v>52</v>
      </c>
      <c r="C29" s="12" t="s">
        <v>18</v>
      </c>
      <c r="D29" s="8"/>
    </row>
    <row r="30" spans="1:4" x14ac:dyDescent="0.25">
      <c r="A30" s="7"/>
      <c r="B30" s="16" t="s">
        <v>62</v>
      </c>
      <c r="C30" s="12" t="s">
        <v>18</v>
      </c>
      <c r="D30" s="8"/>
    </row>
    <row r="31" spans="1:4" x14ac:dyDescent="0.25">
      <c r="A31" s="7"/>
      <c r="B31" s="16" t="s">
        <v>63</v>
      </c>
      <c r="C31" s="12"/>
      <c r="D31" s="8"/>
    </row>
    <row r="32" spans="1:4" x14ac:dyDescent="0.25">
      <c r="A32" s="7"/>
      <c r="B32" s="16" t="s">
        <v>46</v>
      </c>
      <c r="C32" s="12" t="s">
        <v>17</v>
      </c>
      <c r="D32" s="8"/>
    </row>
    <row r="33" spans="1:4" x14ac:dyDescent="0.25">
      <c r="B33" s="17"/>
      <c r="C33" s="10"/>
    </row>
    <row r="34" spans="1:4" x14ac:dyDescent="0.25">
      <c r="A34" s="7"/>
      <c r="B34" s="16" t="s">
        <v>16</v>
      </c>
      <c r="C34" s="13" t="s">
        <v>18</v>
      </c>
      <c r="D34" s="8"/>
    </row>
    <row r="35" spans="1:4" x14ac:dyDescent="0.25">
      <c r="A35" s="7"/>
      <c r="B35" s="18" t="s">
        <v>65</v>
      </c>
      <c r="C35" s="14">
        <v>1</v>
      </c>
      <c r="D35" s="8"/>
    </row>
    <row r="36" spans="1:4" x14ac:dyDescent="0.25">
      <c r="B36" s="17" t="s">
        <v>3</v>
      </c>
      <c r="C36" s="10" t="s">
        <v>251</v>
      </c>
    </row>
    <row r="37" spans="1:4" x14ac:dyDescent="0.25">
      <c r="B37" s="16" t="s">
        <v>66</v>
      </c>
      <c r="C37" s="10"/>
    </row>
    <row r="38" spans="1:4" x14ac:dyDescent="0.25">
      <c r="A38" s="7"/>
      <c r="B38" s="16" t="s">
        <v>67</v>
      </c>
      <c r="C38" s="12" t="s">
        <v>252</v>
      </c>
      <c r="D38" s="8"/>
    </row>
    <row r="39" spans="1:4" x14ac:dyDescent="0.25">
      <c r="A39" s="7"/>
      <c r="B39" s="16" t="s">
        <v>3</v>
      </c>
      <c r="C39" s="12" t="s">
        <v>251</v>
      </c>
      <c r="D39" s="8"/>
    </row>
    <row r="40" spans="1:4" x14ac:dyDescent="0.25">
      <c r="A40" s="7"/>
      <c r="B40" s="16" t="s">
        <v>4</v>
      </c>
      <c r="C40" s="20">
        <v>279773</v>
      </c>
      <c r="D40" s="8"/>
    </row>
    <row r="41" spans="1:4" x14ac:dyDescent="0.25">
      <c r="A41" s="7"/>
      <c r="B41" s="16" t="s">
        <v>68</v>
      </c>
      <c r="C41" s="12" t="s">
        <v>253</v>
      </c>
      <c r="D41" s="8"/>
    </row>
    <row r="42" spans="1:4" x14ac:dyDescent="0.25">
      <c r="A42" s="7"/>
      <c r="B42" s="16" t="s">
        <v>69</v>
      </c>
      <c r="C42" s="12" t="s">
        <v>254</v>
      </c>
      <c r="D42" s="8"/>
    </row>
    <row r="43" spans="1:4" x14ac:dyDescent="0.25">
      <c r="A43" s="7"/>
      <c r="B43" s="16" t="s">
        <v>70</v>
      </c>
      <c r="C43" s="20">
        <v>465466111</v>
      </c>
      <c r="D43" s="8"/>
    </row>
    <row r="44" spans="1:4" x14ac:dyDescent="0.25">
      <c r="A44" s="7"/>
      <c r="B44" s="16" t="s">
        <v>71</v>
      </c>
      <c r="C44" s="12" t="s">
        <v>24</v>
      </c>
      <c r="D44" s="8"/>
    </row>
    <row r="45" spans="1:4" x14ac:dyDescent="0.25">
      <c r="A45" s="7"/>
      <c r="B45" s="16" t="str">
        <f>IF(AND(C35&gt;0,C44=Data!C5),"Právní předpis:"," ")</f>
        <v>Právní předpis:</v>
      </c>
      <c r="C45" s="12" t="s">
        <v>255</v>
      </c>
      <c r="D45" s="8"/>
    </row>
    <row r="46" spans="1:4" x14ac:dyDescent="0.25">
      <c r="B46" s="17"/>
      <c r="C46" s="10">
        <v>3</v>
      </c>
    </row>
    <row r="47" spans="1:4" x14ac:dyDescent="0.25">
      <c r="B47" s="16" t="str">
        <f>IF(C35&gt;1,"ZPRACOVATEL 2"," ")</f>
        <v xml:space="preserve"> </v>
      </c>
      <c r="C47" s="10"/>
    </row>
    <row r="48" spans="1:4" x14ac:dyDescent="0.25">
      <c r="A48" s="7"/>
      <c r="B48" s="16" t="str">
        <f>IF(C35&gt;1,"Firma (název) zpracovatele:"," ")</f>
        <v xml:space="preserve"> </v>
      </c>
      <c r="C48" s="12" t="str">
        <f t="shared" ref="C48:C53" si="0">IF(B48=" "," ","")</f>
        <v xml:space="preserve"> </v>
      </c>
      <c r="D48" s="8"/>
    </row>
    <row r="49" spans="1:4" x14ac:dyDescent="0.25">
      <c r="A49" s="7"/>
      <c r="B49" s="16" t="str">
        <f>IF(C35&gt;1,"se sídlem:"," ")</f>
        <v xml:space="preserve"> </v>
      </c>
      <c r="C49" s="12" t="str">
        <f t="shared" si="0"/>
        <v xml:space="preserve"> </v>
      </c>
      <c r="D49" s="8"/>
    </row>
    <row r="50" spans="1:4" x14ac:dyDescent="0.25">
      <c r="A50" s="7"/>
      <c r="B50" s="16" t="str">
        <f>IF(C35&gt;1,"IČ:"," ")</f>
        <v xml:space="preserve"> </v>
      </c>
      <c r="C50" s="12" t="str">
        <f t="shared" si="0"/>
        <v xml:space="preserve"> </v>
      </c>
      <c r="D50" s="8"/>
    </row>
    <row r="51" spans="1:4" x14ac:dyDescent="0.25">
      <c r="A51" s="7"/>
      <c r="B51" s="16" t="str">
        <f>IF(C35&gt;1,"odpovědná osoba:"," ")</f>
        <v xml:space="preserve"> </v>
      </c>
      <c r="C51" s="12" t="str">
        <f t="shared" si="0"/>
        <v xml:space="preserve"> </v>
      </c>
      <c r="D51" s="8"/>
    </row>
    <row r="52" spans="1:4" x14ac:dyDescent="0.25">
      <c r="A52" s="7"/>
      <c r="B52" s="16" t="str">
        <f>IF(C35&gt;1,"e-mail:"," ")</f>
        <v xml:space="preserve"> </v>
      </c>
      <c r="C52" s="12" t="str">
        <f t="shared" si="0"/>
        <v xml:space="preserve"> </v>
      </c>
      <c r="D52" s="8"/>
    </row>
    <row r="53" spans="1:4" x14ac:dyDescent="0.25">
      <c r="A53" s="7"/>
      <c r="B53" s="16" t="str">
        <f>IF(C35&gt;1,"telefon:"," ")</f>
        <v xml:space="preserve"> </v>
      </c>
      <c r="C53" s="12" t="str">
        <f t="shared" si="0"/>
        <v xml:space="preserve"> </v>
      </c>
      <c r="D53" s="8"/>
    </row>
    <row r="54" spans="1:4" x14ac:dyDescent="0.25">
      <c r="A54" s="7"/>
      <c r="B54" s="16" t="str">
        <f>IF(C35&gt;1,"Smlouva o zpracování OÚ:"," ")</f>
        <v xml:space="preserve"> </v>
      </c>
      <c r="C54" s="12" t="s">
        <v>25</v>
      </c>
      <c r="D54" s="8"/>
    </row>
    <row r="55" spans="1:4" x14ac:dyDescent="0.25">
      <c r="A55" s="7"/>
      <c r="B55" s="16" t="str">
        <f>IF(AND(C35&gt;1,C54=Data!C5),"Právní předpis:"," ")</f>
        <v xml:space="preserve"> </v>
      </c>
      <c r="C55" s="12" t="str">
        <f>IF(B55=" "," ","")</f>
        <v xml:space="preserve"> </v>
      </c>
      <c r="D55" s="8"/>
    </row>
    <row r="56" spans="1:4" x14ac:dyDescent="0.25">
      <c r="B56" s="17"/>
      <c r="C56" s="10">
        <v>3</v>
      </c>
    </row>
    <row r="57" spans="1:4" x14ac:dyDescent="0.25">
      <c r="B57" s="16" t="str">
        <f>IF(C35&gt;2,"ZPRACOVATEL 3"," ")</f>
        <v xml:space="preserve"> </v>
      </c>
      <c r="C57" s="10"/>
    </row>
    <row r="58" spans="1:4" x14ac:dyDescent="0.25">
      <c r="A58" s="7"/>
      <c r="B58" s="16" t="str">
        <f>IF(C35&gt;2,"Firma (název) zpracovatele:"," ")</f>
        <v xml:space="preserve"> </v>
      </c>
      <c r="C58" s="12" t="str">
        <f t="shared" ref="C58:C63" si="1">IF(B58=" "," ","")</f>
        <v xml:space="preserve"> </v>
      </c>
      <c r="D58" s="8"/>
    </row>
    <row r="59" spans="1:4" x14ac:dyDescent="0.25">
      <c r="A59" s="7"/>
      <c r="B59" s="16" t="str">
        <f>IF(C35&gt;2,"se sídlem:"," ")</f>
        <v xml:space="preserve"> </v>
      </c>
      <c r="C59" s="12" t="str">
        <f t="shared" si="1"/>
        <v xml:space="preserve"> </v>
      </c>
      <c r="D59" s="8"/>
    </row>
    <row r="60" spans="1:4" x14ac:dyDescent="0.25">
      <c r="A60" s="7"/>
      <c r="B60" s="16" t="str">
        <f>IF(C35&gt;2,"IČ:"," ")</f>
        <v xml:space="preserve"> </v>
      </c>
      <c r="C60" s="12" t="str">
        <f t="shared" si="1"/>
        <v xml:space="preserve"> </v>
      </c>
      <c r="D60" s="8"/>
    </row>
    <row r="61" spans="1:4" x14ac:dyDescent="0.25">
      <c r="A61" s="7"/>
      <c r="B61" s="16" t="str">
        <f>IF(C35&gt;2,"odpovědná osoba:"," ")</f>
        <v xml:space="preserve"> </v>
      </c>
      <c r="C61" s="12" t="str">
        <f t="shared" si="1"/>
        <v xml:space="preserve"> </v>
      </c>
      <c r="D61" s="8"/>
    </row>
    <row r="62" spans="1:4" x14ac:dyDescent="0.25">
      <c r="A62" s="7"/>
      <c r="B62" s="16" t="str">
        <f>IF(C35&gt;2,"e-mail:"," ")</f>
        <v xml:space="preserve"> </v>
      </c>
      <c r="C62" s="12" t="str">
        <f t="shared" si="1"/>
        <v xml:space="preserve"> </v>
      </c>
      <c r="D62" s="8"/>
    </row>
    <row r="63" spans="1:4" x14ac:dyDescent="0.25">
      <c r="A63" s="7"/>
      <c r="B63" s="16" t="str">
        <f>IF(C35&gt;2,"telefon:"," ")</f>
        <v xml:space="preserve"> </v>
      </c>
      <c r="C63" s="12" t="str">
        <f t="shared" si="1"/>
        <v xml:space="preserve"> </v>
      </c>
      <c r="D63" s="8"/>
    </row>
    <row r="64" spans="1:4" x14ac:dyDescent="0.25">
      <c r="A64" s="7"/>
      <c r="B64" s="16" t="str">
        <f>IF(C35&gt;2,"Smlouva o zpracování OÚ:"," ")</f>
        <v xml:space="preserve"> </v>
      </c>
      <c r="C64" s="12" t="s">
        <v>25</v>
      </c>
      <c r="D64" s="8"/>
    </row>
    <row r="65" spans="1:4" x14ac:dyDescent="0.25">
      <c r="A65" s="7"/>
      <c r="B65" s="16" t="str">
        <f>IF(AND(C35&gt;2,C64=Data!C5),"Právní předpis:"," ")</f>
        <v xml:space="preserve"> </v>
      </c>
      <c r="C65" s="12" t="str">
        <f>IF(B65=" "," ","")</f>
        <v xml:space="preserve"> </v>
      </c>
      <c r="D65" s="8"/>
    </row>
    <row r="66" spans="1:4" x14ac:dyDescent="0.25">
      <c r="B66" s="17"/>
      <c r="C66" s="10">
        <v>3</v>
      </c>
    </row>
    <row r="67" spans="1:4" x14ac:dyDescent="0.25">
      <c r="B67" s="16" t="str">
        <f>IF(C35&gt;3,"ZPRACOVATEL 4"," ")</f>
        <v xml:space="preserve"> </v>
      </c>
      <c r="C67" s="10"/>
    </row>
    <row r="68" spans="1:4" x14ac:dyDescent="0.25">
      <c r="A68" s="7"/>
      <c r="B68" s="16" t="str">
        <f>IF(C35&gt;3,"Firma (název) zpracovatele:"," ")</f>
        <v xml:space="preserve"> </v>
      </c>
      <c r="C68" s="12" t="str">
        <f t="shared" ref="C68:C73" si="2">IF(B68=" "," ","")</f>
        <v xml:space="preserve"> </v>
      </c>
      <c r="D68" s="8"/>
    </row>
    <row r="69" spans="1:4" x14ac:dyDescent="0.25">
      <c r="A69" s="7"/>
      <c r="B69" s="16" t="str">
        <f>IF(C35&gt;3,"se sídlem:"," ")</f>
        <v xml:space="preserve"> </v>
      </c>
      <c r="C69" s="12" t="str">
        <f t="shared" si="2"/>
        <v xml:space="preserve"> </v>
      </c>
      <c r="D69" s="8"/>
    </row>
    <row r="70" spans="1:4" x14ac:dyDescent="0.25">
      <c r="A70" s="7"/>
      <c r="B70" s="16" t="str">
        <f>IF(C35&gt;3,"IČ:"," ")</f>
        <v xml:space="preserve"> </v>
      </c>
      <c r="C70" s="12" t="str">
        <f t="shared" si="2"/>
        <v xml:space="preserve"> </v>
      </c>
      <c r="D70" s="8"/>
    </row>
    <row r="71" spans="1:4" x14ac:dyDescent="0.25">
      <c r="A71" s="7"/>
      <c r="B71" s="16" t="str">
        <f>IF(C35&gt;3,"odpovědná osoba:"," ")</f>
        <v xml:space="preserve"> </v>
      </c>
      <c r="C71" s="12" t="str">
        <f t="shared" si="2"/>
        <v xml:space="preserve"> </v>
      </c>
      <c r="D71" s="8"/>
    </row>
    <row r="72" spans="1:4" x14ac:dyDescent="0.25">
      <c r="A72" s="7"/>
      <c r="B72" s="16" t="str">
        <f>IF(C35&gt;3,"e-mail:"," ")</f>
        <v xml:space="preserve"> </v>
      </c>
      <c r="C72" s="12" t="str">
        <f t="shared" si="2"/>
        <v xml:space="preserve"> </v>
      </c>
      <c r="D72" s="8"/>
    </row>
    <row r="73" spans="1:4" x14ac:dyDescent="0.25">
      <c r="A73" s="7"/>
      <c r="B73" s="16" t="str">
        <f>IF(C35&gt;3,"telefon:"," ")</f>
        <v xml:space="preserve"> </v>
      </c>
      <c r="C73" s="12" t="str">
        <f t="shared" si="2"/>
        <v xml:space="preserve"> </v>
      </c>
      <c r="D73" s="8"/>
    </row>
    <row r="74" spans="1:4" x14ac:dyDescent="0.25">
      <c r="A74" s="7"/>
      <c r="B74" s="16" t="str">
        <f>IF(C35&gt;3,"Smlouva o zpracování OÚ:"," ")</f>
        <v xml:space="preserve"> </v>
      </c>
      <c r="C74" s="12" t="s">
        <v>25</v>
      </c>
      <c r="D74" s="8"/>
    </row>
    <row r="75" spans="1:4" x14ac:dyDescent="0.25">
      <c r="A75" s="7"/>
      <c r="B75" s="16" t="str">
        <f>IF(AND(C35&gt;3,C74=Data!C35),"Právní předpis:"," ")</f>
        <v xml:space="preserve"> </v>
      </c>
      <c r="C75" s="12" t="str">
        <f>IF(B75=" "," ","")</f>
        <v xml:space="preserve"> </v>
      </c>
      <c r="D75" s="8"/>
    </row>
    <row r="76" spans="1:4" x14ac:dyDescent="0.25">
      <c r="B76" s="17"/>
      <c r="C76" s="10">
        <v>3</v>
      </c>
    </row>
    <row r="77" spans="1:4" x14ac:dyDescent="0.25">
      <c r="B77" s="16" t="str">
        <f>IF(C35&gt;4,"ZPRACOVATEL 5"," ")</f>
        <v xml:space="preserve"> </v>
      </c>
      <c r="C77" s="10"/>
    </row>
    <row r="78" spans="1:4" x14ac:dyDescent="0.25">
      <c r="A78" s="7"/>
      <c r="B78" s="16" t="str">
        <f>IF(C35&gt;4,"Firma (název) zpracovatele:"," ")</f>
        <v xml:space="preserve"> </v>
      </c>
      <c r="C78" s="12" t="str">
        <f t="shared" ref="C78:C83" si="3">IF(B78=" "," ","")</f>
        <v xml:space="preserve"> </v>
      </c>
      <c r="D78" s="8"/>
    </row>
    <row r="79" spans="1:4" x14ac:dyDescent="0.25">
      <c r="A79" s="7"/>
      <c r="B79" s="16" t="str">
        <f>IF(C35&gt;4,"se sídlem:"," ")</f>
        <v xml:space="preserve"> </v>
      </c>
      <c r="C79" s="12" t="str">
        <f t="shared" si="3"/>
        <v xml:space="preserve"> </v>
      </c>
      <c r="D79" s="8"/>
    </row>
    <row r="80" spans="1:4" x14ac:dyDescent="0.25">
      <c r="A80" s="7"/>
      <c r="B80" s="16" t="str">
        <f>IF(C35&gt;4,"IČ:"," ")</f>
        <v xml:space="preserve"> </v>
      </c>
      <c r="C80" s="12" t="str">
        <f t="shared" si="3"/>
        <v xml:space="preserve"> </v>
      </c>
      <c r="D80" s="8"/>
    </row>
    <row r="81" spans="1:4" x14ac:dyDescent="0.25">
      <c r="A81" s="7"/>
      <c r="B81" s="16" t="str">
        <f>IF(C35&gt;4,"odpovědná osoba:"," ")</f>
        <v xml:space="preserve"> </v>
      </c>
      <c r="C81" s="12" t="str">
        <f t="shared" si="3"/>
        <v xml:space="preserve"> </v>
      </c>
      <c r="D81" s="8"/>
    </row>
    <row r="82" spans="1:4" x14ac:dyDescent="0.25">
      <c r="A82" s="7"/>
      <c r="B82" s="16" t="str">
        <f>IF(C35&gt;4,"e-mail:"," ")</f>
        <v xml:space="preserve"> </v>
      </c>
      <c r="C82" s="12" t="str">
        <f t="shared" si="3"/>
        <v xml:space="preserve"> </v>
      </c>
      <c r="D82" s="8"/>
    </row>
    <row r="83" spans="1:4" x14ac:dyDescent="0.25">
      <c r="A83" s="7"/>
      <c r="B83" s="16" t="str">
        <f>IF(C35&gt;4,"telefon:"," ")</f>
        <v xml:space="preserve"> </v>
      </c>
      <c r="C83" s="12" t="str">
        <f t="shared" si="3"/>
        <v xml:space="preserve"> </v>
      </c>
      <c r="D83" s="8"/>
    </row>
    <row r="84" spans="1:4" x14ac:dyDescent="0.25">
      <c r="A84" s="7"/>
      <c r="B84" s="16" t="str">
        <f>IF(C35&gt;4,"Smlouva o zpracování OÚ:"," ")</f>
        <v xml:space="preserve"> </v>
      </c>
      <c r="C84" s="12" t="s">
        <v>25</v>
      </c>
      <c r="D84" s="8"/>
    </row>
    <row r="85" spans="1:4" x14ac:dyDescent="0.25">
      <c r="A85" s="7"/>
      <c r="B85" s="16" t="str">
        <f>IF(AND(C35&gt;4,C84=Data!C45),"Právní předpis:"," ")</f>
        <v xml:space="preserve"> </v>
      </c>
      <c r="C85" s="12" t="str">
        <f>IF(B85=" "," ","")</f>
        <v xml:space="preserve"> </v>
      </c>
      <c r="D85" s="8"/>
    </row>
  </sheetData>
  <hyperlinks>
    <hyperlink ref="C7" r:id="rId1" xr:uid="{34C2B92E-2341-4292-93E6-05DEB01935C0}"/>
  </hyperlinks>
  <pageMargins left="0.7" right="0.7" top="0.78740157499999996" bottom="0.78740157499999996" header="0.3" footer="0.3"/>
  <pageSetup paperSize="9" orientation="portrait" horizontalDpi="0" verticalDpi="0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8"/>
  <sheetViews>
    <sheetView workbookViewId="0">
      <selection activeCell="D2" sqref="D2"/>
    </sheetView>
  </sheetViews>
  <sheetFormatPr defaultRowHeight="15" x14ac:dyDescent="0.25"/>
  <cols>
    <col min="1" max="1" width="16.85546875" customWidth="1"/>
    <col min="2" max="2" width="7.28515625" customWidth="1"/>
    <col min="3" max="3" width="52.140625" customWidth="1"/>
    <col min="4" max="4" width="5" customWidth="1"/>
    <col min="5" max="5" width="27.5703125" customWidth="1"/>
    <col min="6" max="6" width="19.28515625" customWidth="1"/>
    <col min="7" max="7" width="20.42578125" customWidth="1"/>
    <col min="8" max="8" width="13.140625" customWidth="1"/>
  </cols>
  <sheetData>
    <row r="1" spans="1:8" x14ac:dyDescent="0.25">
      <c r="A1" t="s">
        <v>1</v>
      </c>
      <c r="B1" t="s">
        <v>17</v>
      </c>
      <c r="C1" t="s">
        <v>21</v>
      </c>
      <c r="E1" t="s">
        <v>37</v>
      </c>
      <c r="F1" t="s">
        <v>41</v>
      </c>
      <c r="G1" t="s">
        <v>18</v>
      </c>
      <c r="H1" t="s">
        <v>18</v>
      </c>
    </row>
    <row r="2" spans="1:8" x14ac:dyDescent="0.25">
      <c r="A2" t="s">
        <v>2</v>
      </c>
      <c r="B2" t="s">
        <v>18</v>
      </c>
      <c r="C2" t="s">
        <v>23</v>
      </c>
      <c r="D2">
        <v>1</v>
      </c>
      <c r="E2" t="s">
        <v>38</v>
      </c>
      <c r="F2" t="s">
        <v>42</v>
      </c>
      <c r="G2" t="s">
        <v>50</v>
      </c>
      <c r="H2" t="s">
        <v>57</v>
      </c>
    </row>
    <row r="3" spans="1:8" x14ac:dyDescent="0.25">
      <c r="B3" t="s">
        <v>19</v>
      </c>
      <c r="C3" t="s">
        <v>26</v>
      </c>
      <c r="D3">
        <v>2</v>
      </c>
      <c r="E3" t="s">
        <v>39</v>
      </c>
      <c r="F3" t="s">
        <v>43</v>
      </c>
      <c r="G3" t="s">
        <v>54</v>
      </c>
      <c r="H3" t="s">
        <v>58</v>
      </c>
    </row>
    <row r="4" spans="1:8" x14ac:dyDescent="0.25">
      <c r="C4" t="s">
        <v>22</v>
      </c>
      <c r="D4">
        <v>3</v>
      </c>
      <c r="G4" t="s">
        <v>55</v>
      </c>
      <c r="H4" t="s">
        <v>59</v>
      </c>
    </row>
    <row r="5" spans="1:8" x14ac:dyDescent="0.25">
      <c r="C5" t="s">
        <v>24</v>
      </c>
      <c r="D5">
        <v>4</v>
      </c>
      <c r="H5" t="s">
        <v>19</v>
      </c>
    </row>
    <row r="6" spans="1:8" x14ac:dyDescent="0.25">
      <c r="C6" t="s">
        <v>19</v>
      </c>
      <c r="D6">
        <v>5</v>
      </c>
    </row>
    <row r="7" spans="1:8" x14ac:dyDescent="0.25">
      <c r="C7" t="s">
        <v>25</v>
      </c>
      <c r="D7" t="s">
        <v>27</v>
      </c>
    </row>
    <row r="8" spans="1:8" x14ac:dyDescent="0.25">
      <c r="C8" t="s">
        <v>25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 </vt:lpstr>
      <vt:lpstr>Pokyny k vyplnění</vt:lpstr>
      <vt:lpstr>Úvod</vt:lpstr>
      <vt:lpstr>Vzor 1</vt:lpstr>
      <vt:lpstr>Vzor 2</vt:lpstr>
      <vt:lpstr>FORMULÁŘ</vt:lpstr>
      <vt:lpstr>Data</vt:lpstr>
      <vt:lpstr>FORMULÁŘ!Oblast_tisku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Luboš Karmín</dc:creator>
  <cp:lastModifiedBy>Vladimír Běloušek</cp:lastModifiedBy>
  <cp:lastPrinted>2018-04-11T09:11:12Z</cp:lastPrinted>
  <dcterms:created xsi:type="dcterms:W3CDTF">2017-08-05T16:45:01Z</dcterms:created>
  <dcterms:modified xsi:type="dcterms:W3CDTF">2018-04-11T12:01:24Z</dcterms:modified>
</cp:coreProperties>
</file>