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376" windowHeight="9840" activeTab="8"/>
  </bookViews>
  <sheets>
    <sheet name=" " sheetId="5" r:id="rId1"/>
    <sheet name="Pokyny k vyplnění" sheetId="6" r:id="rId2"/>
    <sheet name="Úvod" sheetId="1" r:id="rId3"/>
    <sheet name="Vzor 1" sheetId="7" r:id="rId4"/>
    <sheet name="Vzor 2" sheetId="8" r:id="rId5"/>
    <sheet name="Kamerový systém" sheetId="9" r:id="rId6"/>
    <sheet name="Autorizace do veřejné wifi" sheetId="2" r:id="rId7"/>
    <sheet name="Intranet" sheetId="10" r:id="rId8"/>
    <sheet name="Přístup do LAN" sheetId="11" r:id="rId9"/>
    <sheet name="Data" sheetId="3" r:id="rId10"/>
  </sheets>
  <calcPr calcId="14562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11" l="1"/>
  <c r="C85" i="11" s="1"/>
  <c r="B84" i="11"/>
  <c r="C83" i="11"/>
  <c r="B83" i="11"/>
  <c r="B82" i="11"/>
  <c r="C82" i="11" s="1"/>
  <c r="C81" i="11"/>
  <c r="B81" i="11"/>
  <c r="B80" i="11"/>
  <c r="C80" i="11" s="1"/>
  <c r="C79" i="11"/>
  <c r="B79" i="11"/>
  <c r="B78" i="11"/>
  <c r="C78" i="11" s="1"/>
  <c r="B77" i="11"/>
  <c r="B75" i="11"/>
  <c r="C75" i="11" s="1"/>
  <c r="B74" i="11"/>
  <c r="C73" i="11"/>
  <c r="B73" i="11"/>
  <c r="C72" i="11"/>
  <c r="B72" i="11"/>
  <c r="C71" i="11"/>
  <c r="B71" i="11"/>
  <c r="C70" i="11"/>
  <c r="B70" i="11"/>
  <c r="C69" i="11"/>
  <c r="B69" i="11"/>
  <c r="C68" i="11"/>
  <c r="B68" i="11"/>
  <c r="B67" i="11"/>
  <c r="B65" i="11"/>
  <c r="C65" i="11" s="1"/>
  <c r="B64" i="11"/>
  <c r="C63" i="11"/>
  <c r="B63" i="11"/>
  <c r="C62" i="11"/>
  <c r="B62" i="11"/>
  <c r="C61" i="11"/>
  <c r="B61" i="11"/>
  <c r="C60" i="11"/>
  <c r="B60" i="11"/>
  <c r="C59" i="11"/>
  <c r="B59" i="11"/>
  <c r="C58" i="11"/>
  <c r="B58" i="11"/>
  <c r="B57" i="11"/>
  <c r="B55" i="11"/>
  <c r="C55" i="11" s="1"/>
  <c r="B54" i="11"/>
  <c r="C53" i="11"/>
  <c r="B53" i="11"/>
  <c r="C52" i="11"/>
  <c r="B52" i="11"/>
  <c r="C51" i="11"/>
  <c r="B51" i="11"/>
  <c r="C50" i="11"/>
  <c r="B50" i="11"/>
  <c r="C49" i="11"/>
  <c r="B49" i="11"/>
  <c r="C48" i="11"/>
  <c r="B48" i="11"/>
  <c r="B47" i="11"/>
  <c r="B45" i="11"/>
  <c r="C45" i="11" s="1"/>
  <c r="B44" i="11"/>
  <c r="C43" i="11"/>
  <c r="B43" i="11"/>
  <c r="C42" i="11"/>
  <c r="B42" i="11"/>
  <c r="C41" i="11"/>
  <c r="B41" i="11"/>
  <c r="C40" i="11"/>
  <c r="B40" i="11"/>
  <c r="C39" i="11"/>
  <c r="B39" i="11"/>
  <c r="C38" i="11"/>
  <c r="B38" i="11"/>
  <c r="B37" i="11"/>
  <c r="B35" i="11"/>
  <c r="B21" i="11"/>
  <c r="B20" i="11"/>
  <c r="B85" i="10" l="1"/>
  <c r="C85" i="10" s="1"/>
  <c r="B84" i="10"/>
  <c r="B83" i="10"/>
  <c r="C83" i="10" s="1"/>
  <c r="C82" i="10"/>
  <c r="B82" i="10"/>
  <c r="B81" i="10"/>
  <c r="C81" i="10" s="1"/>
  <c r="C80" i="10"/>
  <c r="B80" i="10"/>
  <c r="B79" i="10"/>
  <c r="C79" i="10" s="1"/>
  <c r="C78" i="10"/>
  <c r="B78" i="10"/>
  <c r="B77" i="10"/>
  <c r="B75" i="10"/>
  <c r="C75" i="10" s="1"/>
  <c r="B74" i="10"/>
  <c r="C73" i="10"/>
  <c r="B73" i="10"/>
  <c r="C72" i="10"/>
  <c r="B72" i="10"/>
  <c r="C71" i="10"/>
  <c r="B71" i="10"/>
  <c r="C70" i="10"/>
  <c r="B70" i="10"/>
  <c r="C69" i="10"/>
  <c r="B69" i="10"/>
  <c r="C68" i="10"/>
  <c r="B68" i="10"/>
  <c r="B67" i="10"/>
  <c r="B65" i="10"/>
  <c r="C65" i="10" s="1"/>
  <c r="B64" i="10"/>
  <c r="C63" i="10"/>
  <c r="B63" i="10"/>
  <c r="C62" i="10"/>
  <c r="B62" i="10"/>
  <c r="C61" i="10"/>
  <c r="B61" i="10"/>
  <c r="C60" i="10"/>
  <c r="B60" i="10"/>
  <c r="C59" i="10"/>
  <c r="B59" i="10"/>
  <c r="C58" i="10"/>
  <c r="B58" i="10"/>
  <c r="B57" i="10"/>
  <c r="B55" i="10"/>
  <c r="C55" i="10" s="1"/>
  <c r="B54" i="10"/>
  <c r="C53" i="10"/>
  <c r="B53" i="10"/>
  <c r="C52" i="10"/>
  <c r="B52" i="10"/>
  <c r="C51" i="10"/>
  <c r="B51" i="10"/>
  <c r="C50" i="10"/>
  <c r="B50" i="10"/>
  <c r="C49" i="10"/>
  <c r="B49" i="10"/>
  <c r="C48" i="10"/>
  <c r="B48" i="10"/>
  <c r="B47" i="10"/>
  <c r="B45" i="10"/>
  <c r="C45" i="10" s="1"/>
  <c r="B44" i="10"/>
  <c r="C43" i="10"/>
  <c r="B43" i="10"/>
  <c r="C42" i="10"/>
  <c r="B42" i="10"/>
  <c r="C41" i="10"/>
  <c r="B41" i="10"/>
  <c r="C40" i="10"/>
  <c r="B40" i="10"/>
  <c r="C39" i="10"/>
  <c r="B39" i="10"/>
  <c r="C38" i="10"/>
  <c r="B38" i="10"/>
  <c r="B37" i="10"/>
  <c r="B35" i="10"/>
  <c r="B21" i="10"/>
  <c r="B20" i="10"/>
  <c r="B85" i="9" l="1"/>
  <c r="C85" i="9" s="1"/>
  <c r="B84" i="9"/>
  <c r="C83" i="9"/>
  <c r="B83" i="9"/>
  <c r="C82" i="9"/>
  <c r="B82" i="9"/>
  <c r="C81" i="9"/>
  <c r="B81" i="9"/>
  <c r="C80" i="9"/>
  <c r="B80" i="9"/>
  <c r="C79" i="9"/>
  <c r="B79" i="9"/>
  <c r="C78" i="9"/>
  <c r="B78" i="9"/>
  <c r="B77" i="9"/>
  <c r="B75" i="9"/>
  <c r="C75" i="9" s="1"/>
  <c r="B74" i="9"/>
  <c r="C73" i="9"/>
  <c r="B73" i="9"/>
  <c r="C72" i="9"/>
  <c r="B72" i="9"/>
  <c r="C71" i="9"/>
  <c r="B71" i="9"/>
  <c r="C70" i="9"/>
  <c r="B70" i="9"/>
  <c r="C69" i="9"/>
  <c r="B69" i="9"/>
  <c r="C68" i="9"/>
  <c r="B68" i="9"/>
  <c r="B67" i="9"/>
  <c r="B65" i="9"/>
  <c r="C65" i="9" s="1"/>
  <c r="B64" i="9"/>
  <c r="C63" i="9"/>
  <c r="B63" i="9"/>
  <c r="C62" i="9"/>
  <c r="B62" i="9"/>
  <c r="C61" i="9"/>
  <c r="B61" i="9"/>
  <c r="C60" i="9"/>
  <c r="B60" i="9"/>
  <c r="C59" i="9"/>
  <c r="B59" i="9"/>
  <c r="C58" i="9"/>
  <c r="B58" i="9"/>
  <c r="B57" i="9"/>
  <c r="B55" i="9"/>
  <c r="C55" i="9" s="1"/>
  <c r="B54" i="9"/>
  <c r="C53" i="9"/>
  <c r="B53" i="9"/>
  <c r="C52" i="9"/>
  <c r="B52" i="9"/>
  <c r="C51" i="9"/>
  <c r="B51" i="9"/>
  <c r="C50" i="9"/>
  <c r="B50" i="9"/>
  <c r="C49" i="9"/>
  <c r="B49" i="9"/>
  <c r="C48" i="9"/>
  <c r="B48" i="9"/>
  <c r="B47" i="9"/>
  <c r="B45" i="9"/>
  <c r="C45" i="9" s="1"/>
  <c r="B44" i="9"/>
  <c r="C43" i="9"/>
  <c r="B43" i="9"/>
  <c r="C42" i="9"/>
  <c r="B42" i="9"/>
  <c r="C41" i="9"/>
  <c r="B41" i="9"/>
  <c r="C40" i="9"/>
  <c r="B40" i="9"/>
  <c r="C39" i="9"/>
  <c r="B39" i="9"/>
  <c r="C38" i="9"/>
  <c r="B38" i="9"/>
  <c r="B37" i="9"/>
  <c r="B35" i="9"/>
  <c r="B21" i="9"/>
  <c r="B20" i="9"/>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5.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6.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7.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<sst xmlns="http://schemas.openxmlformats.org/spreadsheetml/2006/main" count="664" uniqueCount="293">
  <si>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</si>
  <si>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</si>
  <si>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</si>
  <si>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</si>
  <si>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</si>
  <si>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</si>
  <si>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</si>
  <si>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</si>
  <si>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</si>
  <si>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</si>
  <si>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</si>
  <si>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</si>
  <si>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</si>
  <si>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</si>
  <si>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</si>
  <si>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</si>
  <si>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</si>
  <si>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</si>
  <si>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</si>
  <si>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</si>
  <si>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</si>
  <si>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</si>
  <si>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</si>
  <si>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</si>
  <si>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</si>
  <si>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</si>
  <si>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</si>
  <si>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</si>
  <si>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</si>
  <si>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</si>
  <si>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</si>
  <si>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</si>
  <si>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</si>
  <si>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</si>
  <si>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</si>
  <si>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</si>
  <si>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</si>
  <si>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</si>
  <si>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</si>
  <si>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</si>
  <si>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</si>
  <si>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</si>
  <si>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</si>
  <si>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</si>
  <si>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</si>
  <si>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</si>
  <si>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</si>
  <si>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</si>
  <si>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</si>
  <si>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</si>
  <si>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</si>
  <si>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</si>
  <si>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</si>
  <si>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</si>
  <si>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</si>
  <si>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</si>
  <si>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</si>
  <si>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</si>
  <si>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</si>
  <si>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</si>
  <si>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</si>
  <si>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</si>
  <si>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</si>
  <si>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</si>
  <si>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</si>
  <si>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</si>
  <si>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</si>
  <si>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</si>
  <si>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</si>
  <si>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</si>
  <si>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</si>
  <si>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</si>
  <si>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</si>
  <si>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</si>
  <si>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</si>
  <si>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</si>
  <si>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</si>
  <si>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</si>
  <si>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</si>
  <si>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</si>
  <si>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</si>
  <si>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</si>
  <si>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</si>
  <si>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</si>
  <si>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</si>
  <si>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</si>
  <si>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</si>
  <si>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</si>
  <si>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</si>
  <si>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</si>
  <si>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</si>
  <si>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</si>
  <si>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</si>
  <si>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</si>
  <si>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</si>
  <si>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</si>
  <si>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</si>
  <si>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</si>
  <si>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</si>
  <si>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</si>
  <si>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</si>
  <si>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</si>
  <si>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</si>
  <si>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</si>
  <si>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</si>
  <si>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</si>
  <si>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</si>
  <si>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</si>
  <si>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</si>
  <si>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</si>
  <si>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</si>
  <si>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</si>
  <si>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</si>
  <si>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</si>
  <si>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</si>
  <si>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</si>
  <si>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</si>
  <si>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</si>
  <si>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</si>
  <si>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</si>
  <si>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</si>
  <si>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</si>
  <si>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</si>
  <si>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</si>
  <si>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</si>
  <si>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</si>
  <si>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</si>
  <si>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</si>
  <si>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</si>
  <si>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</si>
  <si>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</si>
  <si>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</si>
  <si>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</si>
  <si>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</si>
  <si>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</si>
  <si>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</si>
  <si>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</si>
  <si>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</si>
  <si>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</si>
  <si>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</si>
  <si>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</si>
  <si>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</si>
  <si>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</si>
  <si>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</si>
  <si>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</si>
  <si>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</si>
  <si>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</si>
  <si>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</si>
  <si>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</si>
  <si>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</si>
  <si>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</si>
  <si>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</si>
  <si>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</si>
  <si>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</si>
  <si>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</si>
  <si>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</si>
  <si>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</si>
  <si>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</si>
  <si>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</si>
  <si>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</si>
  <si>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</si>
  <si>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</si>
  <si>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</si>
  <si>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</si>
  <si>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</si>
  <si>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</si>
  <si>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</si>
  <si>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</si>
  <si>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</si>
  <si>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</si>
  <si>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</si>
  <si>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</si>
  <si>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</si>
  <si>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</si>
  <si>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</si>
  <si>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</si>
  <si>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</si>
  <si>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</si>
  <si>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</si>
  <si>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</si>
  <si>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</si>
  <si>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</si>
  <si>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</si>
  <si>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</si>
  <si>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</si>
  <si>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</si>
  <si>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</si>
  <si>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</si>
  <si>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</si>
  <si>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</si>
  <si>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</si>
  <si>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</si>
  <si>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</si>
  <si>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</si>
  <si>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</si>
  <si>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</si>
  <si>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</si>
  <si>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</si>
  <si>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</si>
  <si>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</si>
  <si>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</si>
  <si>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</si>
  <si>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</si>
  <si>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</si>
  <si>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</si>
  <si>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</si>
  <si>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</si>
  <si>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</si>
  <si>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</si>
  <si>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</si>
  <si>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</si>
  <si>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</si>
  <si>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</si>
  <si>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</si>
  <si>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</si>
  <si>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</si>
  <si>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</si>
  <si>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</si>
  <si>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</si>
  <si>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</si>
  <si>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</si>
  <si>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</si>
  <si>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</si>
  <si>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</si>
  <si>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</si>
  <si>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</si>
  <si>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</si>
  <si>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</si>
  <si>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</si>
  <si>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</si>
  <si>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</si>
  <si>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</si>
  <si>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</si>
  <si>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</si>
  <si>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</si>
  <si>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</si>
  <si>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</si>
  <si>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</si>
  <si>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</si>
  <si>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</si>
  <si>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</si>
  <si>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</si>
  <si>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</si>
  <si>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</si>
  <si>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</si>
  <si>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</si>
  <si>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</si>
  <si>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</si>
  <si>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</si>
  <si>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</si>
  <si>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Kamerový systém</t>
  </si>
  <si>
    <t>Odbor vnitřních věcí</t>
  </si>
  <si>
    <t>20 dní</t>
  </si>
  <si>
    <t>Jiří Kořínek</t>
  </si>
  <si>
    <t>jiri.korinek@vysoke-myto.cz</t>
  </si>
  <si>
    <t>465466175</t>
  </si>
  <si>
    <t>d,f</t>
  </si>
  <si>
    <t>zaměstnanci správce, návštěvy, dodavatelé a osobní osoby vstupující do monitorovaných prostor</t>
  </si>
  <si>
    <t>ochrana života a zdraví osob, ochrana majetku správce a osob vstupujících do monitorovaných prostor, doplněk docházkového systému</t>
  </si>
  <si>
    <t>Dokumentování případných protiprávních jednání s ohledem na možnost včas pořídit kopii záznamu. V případě užití jako doplňku docházkového systému je nutno zajistit dostupnost historických dat k případnému dokázání docházkových přestupků.</t>
  </si>
  <si>
    <t>Autorizace do veřejné wifi</t>
  </si>
  <si>
    <t>od subjektů (telefonní číslo), automatizovaně (MAC adresa)</t>
  </si>
  <si>
    <t>telefonní číslo, MAC adresa zařízeí</t>
  </si>
  <si>
    <t>a</t>
  </si>
  <si>
    <t>autorizace nutná k přístupu na veřejnou a bezplatnou wifi síť</t>
  </si>
  <si>
    <t>návštěvníci města, kteří se v pokrytých prostorách rozhodnou připojit k veřejné wifi</t>
  </si>
  <si>
    <t>6 měsíců</t>
  </si>
  <si>
    <t>pracovníci IT</t>
  </si>
  <si>
    <t>Autorizace externích osob do intranetu</t>
  </si>
  <si>
    <t>od subjektů (emailová adresa)</t>
  </si>
  <si>
    <t>Jméno, příjemní, emailová adresa</t>
  </si>
  <si>
    <t>6/1a</t>
  </si>
  <si>
    <t>přístup do neveřejného informačního systému</t>
  </si>
  <si>
    <t>členové komisí a výborů, zaměstnanci příspěvkových organizací a organizací s majetkovou účastí města</t>
  </si>
  <si>
    <t>Pro přístup do intranetu se každý uživatel musí autorizovat svým přihlašovacím jménem a na související emailovou adresu mu jsou zasílány automatické zprávy o nových dokumentech na intranetu. Po ukončení funkčního období je tento přístupový údaj rušen.</t>
  </si>
  <si>
    <t>Po dobu funkčního období (členství v komisi neo výboru)</t>
  </si>
  <si>
    <t>Dokumentování případných protiprávních jednání s ohledem na možnost včas dohledat identifikační údaje úživatele, který se takového jednání dopustí. Rozsah uchovácání je stanoven stejně jako data retention platná pro telekomunikační operátory</t>
  </si>
  <si>
    <t>Spisová služby - podatelna.</t>
  </si>
  <si>
    <t>OVV</t>
  </si>
  <si>
    <t>Aleš Felgr</t>
  </si>
  <si>
    <t>ales.felgr@vysoke-myto.cz</t>
  </si>
  <si>
    <t>465466133</t>
  </si>
  <si>
    <t>všichni zaměstanci Města zařazení do MěÚ, mimo provozních zaměstnanců OVV a MěP</t>
  </si>
  <si>
    <t>správce, klienti</t>
  </si>
  <si>
    <t>subjekt údajů</t>
  </si>
  <si>
    <t>Jméno, příjmení, datum narození, rodné číslo, místo narození, trvalé bydliště, číslo dokladu totožnosti, podpis,</t>
  </si>
  <si>
    <t>6/1c, zák. č. 499/2004 Sb., 259/2012 Sb., 167/2012</t>
  </si>
  <si>
    <t>ne</t>
  </si>
  <si>
    <t>příjem a odesílání dokumentů</t>
  </si>
  <si>
    <t>klienti</t>
  </si>
  <si>
    <t>A 5, dle systému spisové služby</t>
  </si>
  <si>
    <t>Plnění zákonných povinností a vnitřních předpisů.</t>
  </si>
  <si>
    <t>budova B. Smetany 92, Vysoké Mýto, přízemí, klientské centrum, systém Geovap</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</si>
</sst>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59">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64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ill>
        <patternFill>
          <bgColor theme="1"/>
        </patternFill>
      </fill>
    </dxf>
    <dxf>
      <fill>
        <patternFill>
          <bgColor theme="1"/>
        </patternFill>
      </fill>
    </dxf>
    <dxf>
      <font>
        <b/>
        <i val="0"/>
        <color auto="1"/>
      </font>
      <fill>
        <patternFill>
          <bgColor rgb="FFFF0000"/>
        </patternFill>
      </fill>
    </dxf>
    <dxf>
      <font>
        <b/>
        <i val="0"/>
        <color auto="1"/>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ill>
        <patternFill>
          <bgColor theme="1"/>
        </patternFill>
      </fill>
    </dxf>
    <dxf>
      <fill>
        <patternFill>
          <bgColor theme="1"/>
        </patternFill>
      </fill>
    </dxf>
    <dxf>
      <font>
        <b/>
        <i val="0"/>
        <color auto="1"/>
      </font>
      <fill>
        <patternFill>
          <bgColor rgb="FFFF0000"/>
        </patternFill>
      </fill>
    </dxf>
    <dxf>
      <font>
        <b/>
        <i val="0"/>
        <color auto="1"/>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ill>
        <patternFill>
          <bgColor theme="1"/>
        </patternFill>
      </fill>
    </dxf>
    <dxf>
      <fill>
        <patternFill>
          <bgColor theme="1"/>
        </patternFill>
      </fill>
    </dxf>
    <dxf>
      <font>
        <b/>
        <i val="0"/>
        <color auto="1"/>
      </font>
      <fill>
        <patternFill>
          <bgColor rgb="FFFF0000"/>
        </patternFill>
      </fill>
    </dxf>
    <dxf>
      <font>
        <b/>
        <i val="0"/>
        <color auto="1"/>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 xmlns:a16="http://schemas.microsoft.com/office/drawing/2014/main"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 xmlns:a16="http://schemas.microsoft.com/office/drawing/2014/main"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 xmlns:a16="http://schemas.microsoft.com/office/drawing/2014/main"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jiri.korinek@vysoke-myto.cz" TargetMode="External"/><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6.bin"/><Relationship Id="rId1" Type="http://schemas.openxmlformats.org/officeDocument/2006/relationships/hyperlink" Target="mailto:jiri.korinek@vysoke-myto.cz" TargetMode="External"/><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7.bin"/><Relationship Id="rId1" Type="http://schemas.openxmlformats.org/officeDocument/2006/relationships/hyperlink" Target="mailto:jiri.korinek@vysoke-myto.cz" TargetMode="External"/><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09375" defaultRowHeight="14.4" x14ac:dyDescent="0.3"/>
  <cols>
    <col min="1" max="16384" width="9.10937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4.4" outlineLevelCol="1" x14ac:dyDescent="0.3"/>
  <cols>
    <col min="1" max="1" width="12.6640625" hidden="1" customWidth="1" outlineLevel="1"/>
    <col min="2" max="2" width="8.5546875" hidden="1" customWidth="1" outlineLevel="1"/>
    <col min="3" max="3" width="60" hidden="1" customWidth="1" outlineLevel="1"/>
    <col min="4" max="4" width="0" hidden="1" customWidth="1" outlineLevel="1"/>
    <col min="5" max="5" width="52.88671875" hidden="1" customWidth="1" outlineLevel="1"/>
    <col min="6" max="6" width="23" hidden="1" customWidth="1" outlineLevel="1"/>
    <col min="7" max="7" width="46.6640625" hidden="1" customWidth="1" outlineLevel="1"/>
    <col min="8" max="12" width="0" hidden="1" customWidth="1" outlineLevel="1"/>
    <col min="13" max="13" width="9.109375" collapsed="1"/>
  </cols>
  <sheetData>
    <row r="1" spans="1:8" x14ac:dyDescent="0.3">
      <c r="A1" t="s">
        <v>1</v>
      </c>
      <c r="B1" t="s">
        <v>17</v>
      </c>
      <c r="C1" t="s">
        <v>21</v>
      </c>
      <c r="E1" t="s">
        <v>37</v>
      </c>
      <c r="F1" t="s">
        <v>41</v>
      </c>
      <c r="G1" t="s">
        <v>18</v>
      </c>
      <c r="H1" t="s">
        <v>18</v>
      </c>
    </row>
    <row r="2" spans="1:8" x14ac:dyDescent="0.3">
      <c r="A2" t="s">
        <v>2</v>
      </c>
      <c r="B2" t="s">
        <v>18</v>
      </c>
      <c r="C2" t="s">
        <v>23</v>
      </c>
      <c r="D2">
        <v>1</v>
      </c>
      <c r="E2" t="s">
        <v>38</v>
      </c>
      <c r="F2" t="s">
        <v>42</v>
      </c>
      <c r="G2" t="s">
        <v>50</v>
      </c>
      <c r="H2" t="s">
        <v>57</v>
      </c>
    </row>
    <row r="3" spans="1:8" x14ac:dyDescent="0.3">
      <c r="B3" t="s">
        <v>19</v>
      </c>
      <c r="C3" t="s">
        <v>26</v>
      </c>
      <c r="D3">
        <v>2</v>
      </c>
      <c r="E3" t="s">
        <v>39</v>
      </c>
      <c r="F3" t="s">
        <v>43</v>
      </c>
      <c r="G3" t="s">
        <v>54</v>
      </c>
      <c r="H3" t="s">
        <v>58</v>
      </c>
    </row>
    <row r="4" spans="1:8" x14ac:dyDescent="0.3">
      <c r="C4" t="s">
        <v>22</v>
      </c>
      <c r="D4">
        <v>3</v>
      </c>
      <c r="G4" t="s">
        <v>55</v>
      </c>
      <c r="H4" t="s">
        <v>59</v>
      </c>
    </row>
    <row r="5" spans="1:8" x14ac:dyDescent="0.3">
      <c r="C5" t="s">
        <v>24</v>
      </c>
      <c r="D5">
        <v>4</v>
      </c>
      <c r="H5" t="s">
        <v>19</v>
      </c>
    </row>
    <row r="6" spans="1:8" x14ac:dyDescent="0.3">
      <c r="C6" t="s">
        <v>19</v>
      </c>
      <c r="D6">
        <v>5</v>
      </c>
    </row>
    <row r="7" spans="1:8" ht="15" x14ac:dyDescent="0.25">
      <c r="C7" t="s">
        <v>25</v>
      </c>
      <c r="D7" t="s">
        <v>27</v>
      </c>
    </row>
    <row r="8" spans="1:8" ht="15" x14ac:dyDescent="0.25">
      <c r="C8" t="s">
        <v>25</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topLeftCell="A10" zoomScaleNormal="100" workbookViewId="0">
      <selection activeCell="D23" sqref="D23"/>
    </sheetView>
  </sheetViews>
  <sheetFormatPr defaultColWidth="9.109375" defaultRowHeight="14.4" x14ac:dyDescent="0.3"/>
  <cols>
    <col min="1" max="1" width="3.33203125" style="6" customWidth="1"/>
    <col min="2" max="2" width="6.44140625" style="39" customWidth="1"/>
    <col min="3" max="3" width="31.33203125" style="21" customWidth="1"/>
    <col min="4" max="4" width="81.88671875" style="32" customWidth="1"/>
    <col min="5" max="16384" width="9.109375" style="6"/>
  </cols>
  <sheetData>
    <row r="1" spans="1:4" ht="15" x14ac:dyDescent="0.25">
      <c r="B1" s="33"/>
      <c r="C1" s="17"/>
      <c r="D1" s="26"/>
    </row>
    <row r="2" spans="1:4" ht="21" x14ac:dyDescent="0.4">
      <c r="B2" s="44" t="s">
        <v>190</v>
      </c>
      <c r="C2" s="42"/>
      <c r="D2" s="43"/>
    </row>
    <row r="3" spans="1:4" ht="15" x14ac:dyDescent="0.25">
      <c r="B3" s="33"/>
      <c r="C3" s="17"/>
      <c r="D3" s="26"/>
    </row>
    <row r="4" spans="1:4" ht="96" customHeight="1" x14ac:dyDescent="0.3">
      <c r="B4" s="50" t="s">
        <v>191</v>
      </c>
      <c r="C4" s="51"/>
      <c r="D4" s="52"/>
    </row>
    <row r="5" spans="1:4" ht="15" x14ac:dyDescent="0.25">
      <c r="B5" s="33"/>
      <c r="C5" s="17"/>
      <c r="D5" s="26"/>
    </row>
    <row r="6" spans="1:4" ht="68.25" customHeight="1" x14ac:dyDescent="0.3">
      <c r="B6" s="53" t="s">
        <v>192</v>
      </c>
      <c r="C6" s="54"/>
      <c r="D6" s="55"/>
    </row>
    <row r="7" spans="1:4" ht="15" x14ac:dyDescent="0.25">
      <c r="B7" s="33"/>
      <c r="C7" s="17"/>
      <c r="D7" s="26"/>
    </row>
    <row r="8" spans="1:4" ht="21" x14ac:dyDescent="0.4">
      <c r="B8" s="56" t="s">
        <v>193</v>
      </c>
      <c r="C8" s="57"/>
      <c r="D8" s="58"/>
    </row>
    <row r="9" spans="1:4" s="39" customFormat="1" x14ac:dyDescent="0.3">
      <c r="A9" s="40"/>
      <c r="B9" s="41" t="s">
        <v>76</v>
      </c>
      <c r="C9" s="41" t="s">
        <v>77</v>
      </c>
      <c r="D9" s="41" t="s">
        <v>118</v>
      </c>
    </row>
    <row r="10" spans="1:4" s="39" customFormat="1" x14ac:dyDescent="0.3">
      <c r="A10" s="40"/>
      <c r="B10" s="41" t="s">
        <v>84</v>
      </c>
      <c r="C10" s="18" t="s">
        <v>1</v>
      </c>
      <c r="D10" s="27" t="s">
        <v>204</v>
      </c>
    </row>
    <row r="11" spans="1:4" s="39" customFormat="1" x14ac:dyDescent="0.3">
      <c r="A11" s="40"/>
      <c r="B11" s="41" t="s">
        <v>195</v>
      </c>
      <c r="C11" s="18" t="s">
        <v>3</v>
      </c>
      <c r="D11" s="27" t="s">
        <v>205</v>
      </c>
    </row>
    <row r="12" spans="1:4" s="39" customFormat="1" x14ac:dyDescent="0.3">
      <c r="A12" s="40"/>
      <c r="B12" s="41" t="s">
        <v>196</v>
      </c>
      <c r="C12" s="18" t="s">
        <v>4</v>
      </c>
      <c r="D12" s="27" t="s">
        <v>206</v>
      </c>
    </row>
    <row r="13" spans="1:4" s="39" customFormat="1" x14ac:dyDescent="0.3">
      <c r="A13" s="40"/>
      <c r="B13" s="41" t="s">
        <v>197</v>
      </c>
      <c r="C13" s="18" t="s">
        <v>6</v>
      </c>
      <c r="D13" s="27" t="s">
        <v>207</v>
      </c>
    </row>
    <row r="14" spans="1:4" s="39" customFormat="1" ht="28.8" x14ac:dyDescent="0.3">
      <c r="A14" s="40"/>
      <c r="B14" s="41" t="s">
        <v>198</v>
      </c>
      <c r="C14" s="45" t="s">
        <v>9</v>
      </c>
      <c r="D14" s="27" t="s">
        <v>208</v>
      </c>
    </row>
    <row r="15" spans="1:4" s="39" customFormat="1" x14ac:dyDescent="0.3">
      <c r="A15" s="40"/>
      <c r="B15" s="41" t="s">
        <v>199</v>
      </c>
      <c r="C15" s="18" t="s">
        <v>13</v>
      </c>
      <c r="D15" s="27" t="s">
        <v>113</v>
      </c>
    </row>
    <row r="16" spans="1:4" s="39" customFormat="1" x14ac:dyDescent="0.3">
      <c r="A16" s="40"/>
      <c r="B16" s="41" t="s">
        <v>200</v>
      </c>
      <c r="C16" s="18" t="s">
        <v>11</v>
      </c>
      <c r="D16" s="27" t="s">
        <v>114</v>
      </c>
    </row>
    <row r="17" spans="1:4" s="39" customFormat="1" ht="28.8" x14ac:dyDescent="0.3">
      <c r="A17" s="40"/>
      <c r="B17" s="41" t="s">
        <v>201</v>
      </c>
      <c r="C17" s="45" t="s">
        <v>12</v>
      </c>
      <c r="D17" s="27" t="s">
        <v>209</v>
      </c>
    </row>
    <row r="18" spans="1:4" s="39" customFormat="1" x14ac:dyDescent="0.3">
      <c r="A18" s="40"/>
      <c r="B18" s="41" t="s">
        <v>202</v>
      </c>
      <c r="C18" s="18" t="s">
        <v>13</v>
      </c>
      <c r="D18" s="27" t="s">
        <v>210</v>
      </c>
    </row>
    <row r="19" spans="1:4" s="39" customFormat="1" x14ac:dyDescent="0.3">
      <c r="A19" s="40"/>
      <c r="B19" s="41" t="s">
        <v>203</v>
      </c>
      <c r="C19" s="18" t="s">
        <v>11</v>
      </c>
      <c r="D19" s="27" t="s">
        <v>211</v>
      </c>
    </row>
    <row r="20" spans="1:4" ht="15" x14ac:dyDescent="0.25">
      <c r="B20" s="33"/>
      <c r="C20" s="17"/>
      <c r="D20" s="26"/>
    </row>
    <row r="21" spans="1:4" ht="21" x14ac:dyDescent="0.4">
      <c r="B21" s="56" t="s">
        <v>194</v>
      </c>
      <c r="C21" s="57"/>
      <c r="D21" s="58"/>
    </row>
    <row r="22" spans="1:4" s="39" customFormat="1" x14ac:dyDescent="0.3">
      <c r="A22" s="40"/>
      <c r="B22" s="41" t="s">
        <v>76</v>
      </c>
      <c r="C22" s="41" t="s">
        <v>77</v>
      </c>
      <c r="D22" s="41" t="s">
        <v>118</v>
      </c>
    </row>
    <row r="23" spans="1:4" ht="24" x14ac:dyDescent="0.3">
      <c r="A23" s="9"/>
      <c r="B23" s="34" t="s">
        <v>81</v>
      </c>
      <c r="C23" s="18" t="s">
        <v>5</v>
      </c>
      <c r="D23" s="27" t="s">
        <v>78</v>
      </c>
    </row>
    <row r="24" spans="1:4" ht="24" x14ac:dyDescent="0.3">
      <c r="A24" s="9"/>
      <c r="B24" s="34" t="s">
        <v>82</v>
      </c>
      <c r="C24" s="18" t="s">
        <v>20</v>
      </c>
      <c r="D24" s="27" t="s">
        <v>79</v>
      </c>
    </row>
    <row r="25" spans="1:4" ht="24" x14ac:dyDescent="0.3">
      <c r="A25" s="9"/>
      <c r="B25" s="34" t="s">
        <v>83</v>
      </c>
      <c r="C25" s="18" t="s">
        <v>14</v>
      </c>
      <c r="D25" s="27" t="s">
        <v>80</v>
      </c>
    </row>
    <row r="26" spans="1:4" ht="24" x14ac:dyDescent="0.3">
      <c r="A26" s="9"/>
      <c r="B26" s="34" t="s">
        <v>84</v>
      </c>
      <c r="C26" s="18" t="s">
        <v>15</v>
      </c>
      <c r="D26" s="27" t="s">
        <v>111</v>
      </c>
    </row>
    <row r="27" spans="1:4" ht="24" x14ac:dyDescent="0.3">
      <c r="A27" s="9"/>
      <c r="B27" s="34" t="s">
        <v>85</v>
      </c>
      <c r="C27" s="18" t="s">
        <v>33</v>
      </c>
      <c r="D27" s="27" t="s">
        <v>112</v>
      </c>
    </row>
    <row r="28" spans="1:4" x14ac:dyDescent="0.3">
      <c r="A28" s="9"/>
      <c r="B28" s="34" t="s">
        <v>86</v>
      </c>
      <c r="C28" s="18" t="s">
        <v>34</v>
      </c>
      <c r="D28" s="27" t="s">
        <v>113</v>
      </c>
    </row>
    <row r="29" spans="1:4" x14ac:dyDescent="0.3">
      <c r="A29" s="9"/>
      <c r="B29" s="34" t="s">
        <v>87</v>
      </c>
      <c r="C29" s="18" t="s">
        <v>35</v>
      </c>
      <c r="D29" s="27" t="s">
        <v>114</v>
      </c>
    </row>
    <row r="30" spans="1:4" ht="24" x14ac:dyDescent="0.3">
      <c r="A30" s="9"/>
      <c r="B30" s="34" t="s">
        <v>88</v>
      </c>
      <c r="C30" s="18" t="s">
        <v>44</v>
      </c>
      <c r="D30" s="27" t="s">
        <v>115</v>
      </c>
    </row>
    <row r="31" spans="1:4" ht="97.5" customHeight="1" x14ac:dyDescent="0.3">
      <c r="A31" s="9"/>
      <c r="B31" s="34" t="s">
        <v>89</v>
      </c>
      <c r="C31" s="18" t="s">
        <v>45</v>
      </c>
      <c r="D31" s="27" t="s">
        <v>116</v>
      </c>
    </row>
    <row r="32" spans="1:4" x14ac:dyDescent="0.3">
      <c r="B32" s="35"/>
      <c r="C32" s="19"/>
      <c r="D32" s="28"/>
    </row>
    <row r="33" spans="1:4" ht="13.5" customHeight="1" x14ac:dyDescent="0.3">
      <c r="A33" s="9"/>
      <c r="B33" s="36" t="s">
        <v>90</v>
      </c>
      <c r="C33" s="18" t="s">
        <v>28</v>
      </c>
      <c r="D33" s="29" t="s">
        <v>117</v>
      </c>
    </row>
    <row r="34" spans="1:4" ht="24" x14ac:dyDescent="0.3">
      <c r="A34" s="9"/>
      <c r="B34" s="34" t="s">
        <v>91</v>
      </c>
      <c r="C34" s="18" t="s">
        <v>32</v>
      </c>
      <c r="D34" s="27" t="s">
        <v>119</v>
      </c>
    </row>
    <row r="35" spans="1:4" ht="52.5" customHeight="1" x14ac:dyDescent="0.3">
      <c r="A35" s="9"/>
      <c r="B35" s="36" t="s">
        <v>92</v>
      </c>
      <c r="C35" s="18" t="s">
        <v>40</v>
      </c>
      <c r="D35" s="27" t="s">
        <v>120</v>
      </c>
    </row>
    <row r="36" spans="1:4" ht="61.5" customHeight="1" x14ac:dyDescent="0.3">
      <c r="A36" s="9"/>
      <c r="B36" s="34" t="s">
        <v>93</v>
      </c>
      <c r="C36" s="18" t="s">
        <v>36</v>
      </c>
      <c r="D36" s="27" t="s">
        <v>121</v>
      </c>
    </row>
    <row r="37" spans="1:4" ht="110.25" customHeight="1" x14ac:dyDescent="0.3">
      <c r="A37" s="9"/>
      <c r="B37" s="36" t="s">
        <v>94</v>
      </c>
      <c r="C37" s="18" t="s">
        <v>56</v>
      </c>
      <c r="D37" s="27" t="s">
        <v>122</v>
      </c>
    </row>
    <row r="38" spans="1:4" ht="108" x14ac:dyDescent="0.3">
      <c r="A38" s="9"/>
      <c r="B38" s="34" t="s">
        <v>95</v>
      </c>
      <c r="C38" s="18" t="s">
        <v>29</v>
      </c>
      <c r="D38" s="27" t="s">
        <v>123</v>
      </c>
    </row>
    <row r="39" spans="1:4" ht="192" x14ac:dyDescent="0.3">
      <c r="A39" s="9"/>
      <c r="B39" s="36" t="s">
        <v>96</v>
      </c>
      <c r="C39" s="18" t="s">
        <v>47</v>
      </c>
      <c r="D39" s="27" t="s">
        <v>124</v>
      </c>
    </row>
    <row r="40" spans="1:4" ht="252" x14ac:dyDescent="0.3">
      <c r="A40" s="9"/>
      <c r="B40" s="34" t="s">
        <v>97</v>
      </c>
      <c r="C40" s="18" t="s">
        <v>30</v>
      </c>
      <c r="D40" s="27" t="s">
        <v>125</v>
      </c>
    </row>
    <row r="41" spans="1:4" x14ac:dyDescent="0.3">
      <c r="A41" s="9"/>
      <c r="B41" s="36" t="s">
        <v>98</v>
      </c>
      <c r="C41" s="18" t="s">
        <v>64</v>
      </c>
      <c r="D41" s="27" t="s">
        <v>126</v>
      </c>
    </row>
    <row r="42" spans="1:4" ht="192" x14ac:dyDescent="0.3">
      <c r="A42" s="9"/>
      <c r="B42" s="34" t="s">
        <v>99</v>
      </c>
      <c r="C42" s="18" t="s">
        <v>47</v>
      </c>
      <c r="D42" s="27" t="s">
        <v>132</v>
      </c>
    </row>
    <row r="43" spans="1:4" ht="84" x14ac:dyDescent="0.3">
      <c r="A43" s="9"/>
      <c r="B43" s="36" t="s">
        <v>100</v>
      </c>
      <c r="C43" s="18" t="s">
        <v>31</v>
      </c>
      <c r="D43" s="27" t="s">
        <v>127</v>
      </c>
    </row>
    <row r="44" spans="1:4" ht="96" x14ac:dyDescent="0.3">
      <c r="A44" s="9"/>
      <c r="B44" s="34" t="s">
        <v>101</v>
      </c>
      <c r="C44" s="24" t="s">
        <v>48</v>
      </c>
      <c r="D44" s="27" t="s">
        <v>128</v>
      </c>
    </row>
    <row r="45" spans="1:4" ht="24" x14ac:dyDescent="0.3">
      <c r="A45" s="9"/>
      <c r="B45" s="36" t="s">
        <v>102</v>
      </c>
      <c r="C45" s="24" t="s">
        <v>49</v>
      </c>
      <c r="D45" s="27" t="s">
        <v>129</v>
      </c>
    </row>
    <row r="46" spans="1:4" x14ac:dyDescent="0.3">
      <c r="A46" s="9"/>
      <c r="B46" s="34" t="s">
        <v>103</v>
      </c>
      <c r="C46" s="24" t="s">
        <v>53</v>
      </c>
      <c r="D46" s="27" t="s">
        <v>130</v>
      </c>
    </row>
    <row r="47" spans="1:4" ht="24" x14ac:dyDescent="0.3">
      <c r="A47" s="9"/>
      <c r="B47" s="36" t="s">
        <v>104</v>
      </c>
      <c r="C47" s="24" t="s">
        <v>60</v>
      </c>
      <c r="D47" s="27" t="s">
        <v>131</v>
      </c>
    </row>
    <row r="48" spans="1:4" ht="24" x14ac:dyDescent="0.3">
      <c r="A48" s="9"/>
      <c r="B48" s="34" t="s">
        <v>105</v>
      </c>
      <c r="C48" s="18" t="s">
        <v>61</v>
      </c>
      <c r="D48" s="27" t="s">
        <v>133</v>
      </c>
    </row>
    <row r="49" spans="1:4" ht="24" x14ac:dyDescent="0.3">
      <c r="A49" s="9"/>
      <c r="B49" s="36" t="s">
        <v>106</v>
      </c>
      <c r="C49" s="18" t="s">
        <v>51</v>
      </c>
      <c r="D49" s="27" t="s">
        <v>134</v>
      </c>
    </row>
    <row r="50" spans="1:4" ht="48" x14ac:dyDescent="0.3">
      <c r="A50" s="9"/>
      <c r="B50" s="34" t="s">
        <v>107</v>
      </c>
      <c r="C50" s="18" t="s">
        <v>52</v>
      </c>
      <c r="D50" s="27" t="s">
        <v>135</v>
      </c>
    </row>
    <row r="51" spans="1:4" ht="84" x14ac:dyDescent="0.3">
      <c r="A51" s="9"/>
      <c r="B51" s="36" t="s">
        <v>108</v>
      </c>
      <c r="C51" s="18" t="s">
        <v>62</v>
      </c>
      <c r="D51" s="27" t="s">
        <v>136</v>
      </c>
    </row>
    <row r="52" spans="1:4" x14ac:dyDescent="0.3">
      <c r="A52" s="9"/>
      <c r="B52" s="34" t="s">
        <v>109</v>
      </c>
      <c r="C52" s="18" t="s">
        <v>63</v>
      </c>
      <c r="D52" s="27" t="s">
        <v>137</v>
      </c>
    </row>
    <row r="53" spans="1:4" ht="84" x14ac:dyDescent="0.3">
      <c r="A53" s="9"/>
      <c r="B53" s="36" t="s">
        <v>110</v>
      </c>
      <c r="C53" s="18" t="s">
        <v>46</v>
      </c>
      <c r="D53" s="27" t="s">
        <v>140</v>
      </c>
    </row>
    <row r="54" spans="1:4" ht="6.75" customHeight="1" x14ac:dyDescent="0.3">
      <c r="B54" s="35"/>
      <c r="C54" s="19"/>
      <c r="D54" s="28"/>
    </row>
    <row r="55" spans="1:4" ht="60" x14ac:dyDescent="0.3">
      <c r="A55" s="9"/>
      <c r="B55" s="37" t="s">
        <v>141</v>
      </c>
      <c r="C55" s="18" t="s">
        <v>16</v>
      </c>
      <c r="D55" s="30" t="s">
        <v>138</v>
      </c>
    </row>
    <row r="56" spans="1:4" x14ac:dyDescent="0.3">
      <c r="A56" s="9"/>
      <c r="B56" s="38" t="s">
        <v>142</v>
      </c>
      <c r="C56" s="20" t="s">
        <v>65</v>
      </c>
      <c r="D56" s="31" t="s">
        <v>139</v>
      </c>
    </row>
    <row r="57" spans="1:4" ht="6.75" customHeight="1" x14ac:dyDescent="0.3">
      <c r="B57" s="35"/>
      <c r="C57" s="19"/>
      <c r="D57" s="28"/>
    </row>
    <row r="58" spans="1:4" x14ac:dyDescent="0.3">
      <c r="B58" s="35"/>
      <c r="C58" s="18" t="s">
        <v>66</v>
      </c>
      <c r="D58" s="28"/>
    </row>
    <row r="59" spans="1:4" x14ac:dyDescent="0.3">
      <c r="A59" s="9"/>
      <c r="B59" s="34" t="s">
        <v>172</v>
      </c>
      <c r="C59" s="18" t="s">
        <v>67</v>
      </c>
      <c r="D59" s="27" t="s">
        <v>150</v>
      </c>
    </row>
    <row r="60" spans="1:4" x14ac:dyDescent="0.3">
      <c r="A60" s="9"/>
      <c r="B60" s="34" t="s">
        <v>143</v>
      </c>
      <c r="C60" s="18" t="s">
        <v>3</v>
      </c>
      <c r="D60" s="27" t="s">
        <v>150</v>
      </c>
    </row>
    <row r="61" spans="1:4" x14ac:dyDescent="0.3">
      <c r="A61" s="9"/>
      <c r="B61" s="34" t="s">
        <v>144</v>
      </c>
      <c r="C61" s="18" t="s">
        <v>4</v>
      </c>
      <c r="D61" s="27" t="s">
        <v>150</v>
      </c>
    </row>
    <row r="62" spans="1:4" x14ac:dyDescent="0.3">
      <c r="A62" s="9"/>
      <c r="B62" s="34" t="s">
        <v>145</v>
      </c>
      <c r="C62" s="18" t="s">
        <v>68</v>
      </c>
      <c r="D62" s="27" t="s">
        <v>151</v>
      </c>
    </row>
    <row r="63" spans="1:4" x14ac:dyDescent="0.3">
      <c r="A63" s="9"/>
      <c r="B63" s="34" t="s">
        <v>146</v>
      </c>
      <c r="C63" s="18" t="s">
        <v>69</v>
      </c>
      <c r="D63" s="27" t="s">
        <v>153</v>
      </c>
    </row>
    <row r="64" spans="1:4" x14ac:dyDescent="0.3">
      <c r="A64" s="9"/>
      <c r="B64" s="34" t="s">
        <v>147</v>
      </c>
      <c r="C64" s="18" t="s">
        <v>70</v>
      </c>
      <c r="D64" s="27" t="s">
        <v>154</v>
      </c>
    </row>
    <row r="65" spans="1:4" x14ac:dyDescent="0.3">
      <c r="A65" s="9"/>
      <c r="B65" s="34" t="s">
        <v>148</v>
      </c>
      <c r="C65" s="18" t="s">
        <v>71</v>
      </c>
      <c r="D65" s="27" t="s">
        <v>152</v>
      </c>
    </row>
    <row r="66" spans="1:4" x14ac:dyDescent="0.3">
      <c r="A66" s="9"/>
      <c r="B66" s="34" t="s">
        <v>149</v>
      </c>
      <c r="C66" s="18" t="s">
        <v>155</v>
      </c>
      <c r="D66" s="27" t="s">
        <v>156</v>
      </c>
    </row>
    <row r="67" spans="1:4" ht="6.75" customHeight="1" x14ac:dyDescent="0.3">
      <c r="B67" s="35"/>
      <c r="C67" s="19"/>
      <c r="D67" s="28"/>
    </row>
    <row r="68" spans="1:4" x14ac:dyDescent="0.3">
      <c r="B68" s="35"/>
      <c r="C68" s="18" t="s">
        <v>72</v>
      </c>
      <c r="D68" s="28"/>
    </row>
    <row r="69" spans="1:4" x14ac:dyDescent="0.3">
      <c r="A69" s="9"/>
      <c r="B69" s="34" t="s">
        <v>157</v>
      </c>
      <c r="C69" s="18" t="s">
        <v>67</v>
      </c>
      <c r="D69" s="27" t="s">
        <v>150</v>
      </c>
    </row>
    <row r="70" spans="1:4" x14ac:dyDescent="0.3">
      <c r="A70" s="9"/>
      <c r="B70" s="34" t="s">
        <v>158</v>
      </c>
      <c r="C70" s="18" t="s">
        <v>3</v>
      </c>
      <c r="D70" s="27" t="s">
        <v>150</v>
      </c>
    </row>
    <row r="71" spans="1:4" x14ac:dyDescent="0.3">
      <c r="A71" s="9"/>
      <c r="B71" s="34" t="s">
        <v>159</v>
      </c>
      <c r="C71" s="18" t="s">
        <v>4</v>
      </c>
      <c r="D71" s="27" t="s">
        <v>150</v>
      </c>
    </row>
    <row r="72" spans="1:4" x14ac:dyDescent="0.3">
      <c r="A72" s="9"/>
      <c r="B72" s="34" t="s">
        <v>160</v>
      </c>
      <c r="C72" s="18" t="s">
        <v>68</v>
      </c>
      <c r="D72" s="27" t="s">
        <v>151</v>
      </c>
    </row>
    <row r="73" spans="1:4" x14ac:dyDescent="0.3">
      <c r="A73" s="9"/>
      <c r="B73" s="34" t="s">
        <v>161</v>
      </c>
      <c r="C73" s="18" t="s">
        <v>69</v>
      </c>
      <c r="D73" s="27" t="s">
        <v>153</v>
      </c>
    </row>
    <row r="74" spans="1:4" x14ac:dyDescent="0.3">
      <c r="A74" s="9"/>
      <c r="B74" s="34" t="s">
        <v>162</v>
      </c>
      <c r="C74" s="18" t="s">
        <v>70</v>
      </c>
      <c r="D74" s="27" t="s">
        <v>154</v>
      </c>
    </row>
    <row r="75" spans="1:4" x14ac:dyDescent="0.3">
      <c r="A75" s="9"/>
      <c r="B75" s="34" t="s">
        <v>163</v>
      </c>
      <c r="C75" s="18" t="s">
        <v>71</v>
      </c>
      <c r="D75" s="27" t="s">
        <v>152</v>
      </c>
    </row>
    <row r="76" spans="1:4" x14ac:dyDescent="0.3">
      <c r="A76" s="9"/>
      <c r="B76" s="34" t="s">
        <v>164</v>
      </c>
      <c r="C76" s="18" t="s">
        <v>155</v>
      </c>
      <c r="D76" s="27" t="s">
        <v>156</v>
      </c>
    </row>
    <row r="77" spans="1:4" ht="6.75" customHeight="1" x14ac:dyDescent="0.3">
      <c r="B77" s="35"/>
      <c r="C77" s="19"/>
      <c r="D77" s="28"/>
    </row>
    <row r="78" spans="1:4" x14ac:dyDescent="0.3">
      <c r="B78" s="35"/>
      <c r="C78" s="18" t="s">
        <v>73</v>
      </c>
      <c r="D78" s="28"/>
    </row>
    <row r="79" spans="1:4" x14ac:dyDescent="0.3">
      <c r="A79" s="9"/>
      <c r="B79" s="34" t="s">
        <v>165</v>
      </c>
      <c r="C79" s="18" t="s">
        <v>67</v>
      </c>
      <c r="D79" s="27" t="s">
        <v>150</v>
      </c>
    </row>
    <row r="80" spans="1:4" x14ac:dyDescent="0.3">
      <c r="A80" s="9"/>
      <c r="B80" s="34" t="s">
        <v>166</v>
      </c>
      <c r="C80" s="18" t="s">
        <v>3</v>
      </c>
      <c r="D80" s="27" t="s">
        <v>150</v>
      </c>
    </row>
    <row r="81" spans="1:4" x14ac:dyDescent="0.3">
      <c r="A81" s="9"/>
      <c r="B81" s="34" t="s">
        <v>167</v>
      </c>
      <c r="C81" s="18" t="s">
        <v>4</v>
      </c>
      <c r="D81" s="27" t="s">
        <v>150</v>
      </c>
    </row>
    <row r="82" spans="1:4" x14ac:dyDescent="0.3">
      <c r="A82" s="9"/>
      <c r="B82" s="34" t="s">
        <v>168</v>
      </c>
      <c r="C82" s="18" t="s">
        <v>68</v>
      </c>
      <c r="D82" s="27" t="s">
        <v>151</v>
      </c>
    </row>
    <row r="83" spans="1:4" x14ac:dyDescent="0.3">
      <c r="A83" s="9"/>
      <c r="B83" s="34" t="s">
        <v>169</v>
      </c>
      <c r="C83" s="18" t="s">
        <v>69</v>
      </c>
      <c r="D83" s="27" t="s">
        <v>153</v>
      </c>
    </row>
    <row r="84" spans="1:4" x14ac:dyDescent="0.3">
      <c r="A84" s="9"/>
      <c r="B84" s="34" t="s">
        <v>170</v>
      </c>
      <c r="C84" s="18" t="s">
        <v>70</v>
      </c>
      <c r="D84" s="27" t="s">
        <v>154</v>
      </c>
    </row>
    <row r="85" spans="1:4" x14ac:dyDescent="0.3">
      <c r="A85" s="9"/>
      <c r="B85" s="34" t="s">
        <v>171</v>
      </c>
      <c r="C85" s="18" t="s">
        <v>71</v>
      </c>
      <c r="D85" s="27" t="s">
        <v>152</v>
      </c>
    </row>
    <row r="86" spans="1:4" x14ac:dyDescent="0.3">
      <c r="A86" s="9"/>
      <c r="B86" s="34" t="s">
        <v>173</v>
      </c>
      <c r="C86" s="18" t="s">
        <v>155</v>
      </c>
      <c r="D86" s="27" t="s">
        <v>156</v>
      </c>
    </row>
    <row r="87" spans="1:4" ht="6.75" customHeight="1" x14ac:dyDescent="0.3">
      <c r="B87" s="35"/>
      <c r="C87" s="19"/>
      <c r="D87" s="28"/>
    </row>
    <row r="88" spans="1:4" x14ac:dyDescent="0.3">
      <c r="B88" s="35"/>
      <c r="C88" s="18" t="s">
        <v>74</v>
      </c>
      <c r="D88" s="28"/>
    </row>
    <row r="89" spans="1:4" x14ac:dyDescent="0.3">
      <c r="A89" s="9"/>
      <c r="B89" s="34" t="s">
        <v>174</v>
      </c>
      <c r="C89" s="18" t="s">
        <v>67</v>
      </c>
      <c r="D89" s="27" t="s">
        <v>150</v>
      </c>
    </row>
    <row r="90" spans="1:4" x14ac:dyDescent="0.3">
      <c r="A90" s="9"/>
      <c r="B90" s="34" t="s">
        <v>175</v>
      </c>
      <c r="C90" s="18" t="s">
        <v>3</v>
      </c>
      <c r="D90" s="27" t="s">
        <v>150</v>
      </c>
    </row>
    <row r="91" spans="1:4" x14ac:dyDescent="0.3">
      <c r="A91" s="9"/>
      <c r="B91" s="34" t="s">
        <v>176</v>
      </c>
      <c r="C91" s="18" t="s">
        <v>4</v>
      </c>
      <c r="D91" s="27" t="s">
        <v>150</v>
      </c>
    </row>
    <row r="92" spans="1:4" x14ac:dyDescent="0.3">
      <c r="A92" s="9"/>
      <c r="B92" s="34" t="s">
        <v>177</v>
      </c>
      <c r="C92" s="18" t="s">
        <v>68</v>
      </c>
      <c r="D92" s="27" t="s">
        <v>151</v>
      </c>
    </row>
    <row r="93" spans="1:4" x14ac:dyDescent="0.3">
      <c r="A93" s="9"/>
      <c r="B93" s="34" t="s">
        <v>178</v>
      </c>
      <c r="C93" s="18" t="s">
        <v>69</v>
      </c>
      <c r="D93" s="27" t="s">
        <v>153</v>
      </c>
    </row>
    <row r="94" spans="1:4" x14ac:dyDescent="0.3">
      <c r="A94" s="9"/>
      <c r="B94" s="34" t="s">
        <v>179</v>
      </c>
      <c r="C94" s="18" t="s">
        <v>70</v>
      </c>
      <c r="D94" s="27" t="s">
        <v>154</v>
      </c>
    </row>
    <row r="95" spans="1:4" x14ac:dyDescent="0.3">
      <c r="A95" s="9"/>
      <c r="B95" s="34" t="s">
        <v>180</v>
      </c>
      <c r="C95" s="18" t="s">
        <v>71</v>
      </c>
      <c r="D95" s="27" t="s">
        <v>152</v>
      </c>
    </row>
    <row r="96" spans="1:4" x14ac:dyDescent="0.3">
      <c r="A96" s="9"/>
      <c r="B96" s="34" t="s">
        <v>181</v>
      </c>
      <c r="C96" s="18" t="s">
        <v>155</v>
      </c>
      <c r="D96" s="27" t="s">
        <v>156</v>
      </c>
    </row>
    <row r="97" spans="1:4" ht="6.75" customHeight="1" x14ac:dyDescent="0.3">
      <c r="B97" s="35"/>
      <c r="C97" s="19"/>
      <c r="D97" s="28"/>
    </row>
    <row r="98" spans="1:4" x14ac:dyDescent="0.3">
      <c r="B98" s="35"/>
      <c r="C98" s="18" t="s">
        <v>75</v>
      </c>
      <c r="D98" s="28"/>
    </row>
    <row r="99" spans="1:4" x14ac:dyDescent="0.3">
      <c r="A99" s="9"/>
      <c r="B99" s="34" t="s">
        <v>182</v>
      </c>
      <c r="C99" s="18" t="s">
        <v>67</v>
      </c>
      <c r="D99" s="27" t="s">
        <v>150</v>
      </c>
    </row>
    <row r="100" spans="1:4" x14ac:dyDescent="0.3">
      <c r="A100" s="9"/>
      <c r="B100" s="34" t="s">
        <v>183</v>
      </c>
      <c r="C100" s="18" t="s">
        <v>3</v>
      </c>
      <c r="D100" s="27" t="s">
        <v>150</v>
      </c>
    </row>
    <row r="101" spans="1:4" x14ac:dyDescent="0.3">
      <c r="A101" s="9"/>
      <c r="B101" s="34" t="s">
        <v>184</v>
      </c>
      <c r="C101" s="18" t="s">
        <v>4</v>
      </c>
      <c r="D101" s="27" t="s">
        <v>150</v>
      </c>
    </row>
    <row r="102" spans="1:4" x14ac:dyDescent="0.3">
      <c r="A102" s="9"/>
      <c r="B102" s="34" t="s">
        <v>185</v>
      </c>
      <c r="C102" s="18" t="s">
        <v>68</v>
      </c>
      <c r="D102" s="27" t="s">
        <v>151</v>
      </c>
    </row>
    <row r="103" spans="1:4" x14ac:dyDescent="0.3">
      <c r="A103" s="9"/>
      <c r="B103" s="34" t="s">
        <v>186</v>
      </c>
      <c r="C103" s="18" t="s">
        <v>69</v>
      </c>
      <c r="D103" s="27" t="s">
        <v>153</v>
      </c>
    </row>
    <row r="104" spans="1:4" x14ac:dyDescent="0.3">
      <c r="A104" s="9"/>
      <c r="B104" s="34" t="s">
        <v>187</v>
      </c>
      <c r="C104" s="18" t="s">
        <v>70</v>
      </c>
      <c r="D104" s="27" t="s">
        <v>154</v>
      </c>
    </row>
    <row r="105" spans="1:4" x14ac:dyDescent="0.3">
      <c r="A105" s="9"/>
      <c r="B105" s="34" t="s">
        <v>188</v>
      </c>
      <c r="C105" s="18" t="s">
        <v>71</v>
      </c>
      <c r="D105" s="27" t="s">
        <v>152</v>
      </c>
    </row>
    <row r="106" spans="1:4" x14ac:dyDescent="0.3">
      <c r="A106" s="9"/>
      <c r="B106" s="34" t="s">
        <v>189</v>
      </c>
      <c r="C106" s="18" t="s">
        <v>155</v>
      </c>
      <c r="D106" s="27" t="s">
        <v>156</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641" priority="482" operator="equal">
      <formula>" "</formula>
    </cfRule>
  </conditionalFormatting>
  <conditionalFormatting sqref="D62:D66 C60:C66">
    <cfRule type="cellIs" dxfId="640" priority="481" operator="equal">
      <formula>" "</formula>
    </cfRule>
  </conditionalFormatting>
  <conditionalFormatting sqref="C56">
    <cfRule type="cellIs" dxfId="639" priority="480" operator="equal">
      <formula>" "</formula>
    </cfRule>
  </conditionalFormatting>
  <conditionalFormatting sqref="C58">
    <cfRule type="cellIs" dxfId="638" priority="479" operator="equal">
      <formula>" "</formula>
    </cfRule>
  </conditionalFormatting>
  <conditionalFormatting sqref="D62:D66">
    <cfRule type="cellIs" dxfId="637" priority="473" operator="equal">
      <formula>" "</formula>
    </cfRule>
    <cfRule type="cellIs" dxfId="636" priority="478" operator="equal">
      <formula>" "</formula>
    </cfRule>
  </conditionalFormatting>
  <conditionalFormatting sqref="D62">
    <cfRule type="cellIs" dxfId="635" priority="476" operator="equal">
      <formula>" "</formula>
    </cfRule>
  </conditionalFormatting>
  <conditionalFormatting sqref="D63">
    <cfRule type="cellIs" dxfId="634" priority="475" operator="equal">
      <formula>" "</formula>
    </cfRule>
  </conditionalFormatting>
  <conditionalFormatting sqref="D64">
    <cfRule type="cellIs" dxfId="633" priority="474" operator="equal">
      <formula>" "</formula>
    </cfRule>
  </conditionalFormatting>
  <conditionalFormatting sqref="D56">
    <cfRule type="expression" dxfId="632" priority="472">
      <formula>$C$56="Počet zpracovatelů:"</formula>
    </cfRule>
  </conditionalFormatting>
  <conditionalFormatting sqref="D65">
    <cfRule type="expression" dxfId="631" priority="471">
      <formula>$C$65="Smlouva o zpracování OÚ:"</formula>
    </cfRule>
  </conditionalFormatting>
  <conditionalFormatting sqref="C68">
    <cfRule type="cellIs" dxfId="630" priority="468" operator="equal">
      <formula>" "</formula>
    </cfRule>
  </conditionalFormatting>
  <conditionalFormatting sqref="C78">
    <cfRule type="cellIs" dxfId="629" priority="458" operator="equal">
      <formula>" "</formula>
    </cfRule>
  </conditionalFormatting>
  <conditionalFormatting sqref="C88">
    <cfRule type="cellIs" dxfId="628" priority="447" operator="equal">
      <formula>" "</formula>
    </cfRule>
  </conditionalFormatting>
  <conditionalFormatting sqref="D60">
    <cfRule type="cellIs" dxfId="627" priority="420" operator="equal">
      <formula>" "</formula>
    </cfRule>
  </conditionalFormatting>
  <conditionalFormatting sqref="C98">
    <cfRule type="cellIs" dxfId="626" priority="436" operator="equal">
      <formula>" "</formula>
    </cfRule>
  </conditionalFormatting>
  <conditionalFormatting sqref="B102">
    <cfRule type="cellIs" dxfId="625" priority="355" operator="equal">
      <formula>" "</formula>
    </cfRule>
  </conditionalFormatting>
  <conditionalFormatting sqref="D59">
    <cfRule type="cellIs" dxfId="624" priority="423" operator="equal">
      <formula>" "</formula>
    </cfRule>
  </conditionalFormatting>
  <conditionalFormatting sqref="D60">
    <cfRule type="cellIs" dxfId="623" priority="422" operator="equal">
      <formula>" "</formula>
    </cfRule>
  </conditionalFormatting>
  <conditionalFormatting sqref="D59:D60">
    <cfRule type="cellIs" dxfId="622" priority="419" operator="equal">
      <formula>" "</formula>
    </cfRule>
    <cfRule type="cellIs" dxfId="621" priority="421" operator="equal">
      <formula>" "</formula>
    </cfRule>
  </conditionalFormatting>
  <conditionalFormatting sqref="C52">
    <cfRule type="expression" dxfId="620" priority="399">
      <formula>$D$51="NE"</formula>
    </cfRule>
  </conditionalFormatting>
  <conditionalFormatting sqref="B56">
    <cfRule type="expression" dxfId="619" priority="391">
      <formula>$C$56="Počet zpracovatelů:"</formula>
    </cfRule>
  </conditionalFormatting>
  <conditionalFormatting sqref="B69 B71 B73 B75">
    <cfRule type="cellIs" dxfId="618" priority="389" operator="equal">
      <formula>" "</formula>
    </cfRule>
  </conditionalFormatting>
  <conditionalFormatting sqref="B70 B72 B74 B76">
    <cfRule type="cellIs" dxfId="617" priority="388" operator="equal">
      <formula>" "</formula>
    </cfRule>
  </conditionalFormatting>
  <conditionalFormatting sqref="B69:B76">
    <cfRule type="cellIs" dxfId="616" priority="381" operator="equal">
      <formula>" "</formula>
    </cfRule>
    <cfRule type="cellIs" dxfId="615" priority="387" operator="equal">
      <formula>" "</formula>
    </cfRule>
  </conditionalFormatting>
  <conditionalFormatting sqref="B70 B72 B74 B76">
    <cfRule type="cellIs" dxfId="614" priority="386" operator="equal">
      <formula>" "</formula>
    </cfRule>
  </conditionalFormatting>
  <conditionalFormatting sqref="B79 B81 B83 B85">
    <cfRule type="cellIs" dxfId="613" priority="380" operator="equal">
      <formula>" "</formula>
    </cfRule>
  </conditionalFormatting>
  <conditionalFormatting sqref="B80:B86">
    <cfRule type="cellIs" dxfId="612" priority="379" operator="equal">
      <formula>" "</formula>
    </cfRule>
  </conditionalFormatting>
  <conditionalFormatting sqref="B79:B86">
    <cfRule type="cellIs" dxfId="611" priority="372" operator="equal">
      <formula>" "</formula>
    </cfRule>
    <cfRule type="cellIs" dxfId="610" priority="378" operator="equal">
      <formula>" "</formula>
    </cfRule>
  </conditionalFormatting>
  <conditionalFormatting sqref="B80 B82 B84 B86">
    <cfRule type="cellIs" dxfId="609" priority="377" operator="equal">
      <formula>" "</formula>
    </cfRule>
  </conditionalFormatting>
  <conditionalFormatting sqref="B81">
    <cfRule type="cellIs" dxfId="608" priority="376" operator="equal">
      <formula>" "</formula>
    </cfRule>
  </conditionalFormatting>
  <conditionalFormatting sqref="B82">
    <cfRule type="cellIs" dxfId="607" priority="375" operator="equal">
      <formula>" "</formula>
    </cfRule>
  </conditionalFormatting>
  <conditionalFormatting sqref="B83">
    <cfRule type="cellIs" dxfId="606" priority="374" operator="equal">
      <formula>" "</formula>
    </cfRule>
  </conditionalFormatting>
  <conditionalFormatting sqref="B84">
    <cfRule type="cellIs" dxfId="605" priority="373" operator="equal">
      <formula>" "</formula>
    </cfRule>
  </conditionalFormatting>
  <conditionalFormatting sqref="B85">
    <cfRule type="expression" dxfId="604" priority="371">
      <formula>$C$85="Smlouva o zpracování OÚ:"</formula>
    </cfRule>
  </conditionalFormatting>
  <conditionalFormatting sqref="B89 B91 B93 B95">
    <cfRule type="cellIs" dxfId="603" priority="370" operator="equal">
      <formula>" "</formula>
    </cfRule>
  </conditionalFormatting>
  <conditionalFormatting sqref="B90:B96">
    <cfRule type="cellIs" dxfId="602" priority="369" operator="equal">
      <formula>" "</formula>
    </cfRule>
  </conditionalFormatting>
  <conditionalFormatting sqref="B89:B96">
    <cfRule type="cellIs" dxfId="601" priority="362" operator="equal">
      <formula>" "</formula>
    </cfRule>
    <cfRule type="cellIs" dxfId="600" priority="368" operator="equal">
      <formula>" "</formula>
    </cfRule>
  </conditionalFormatting>
  <conditionalFormatting sqref="B90 B92 B94 B96">
    <cfRule type="cellIs" dxfId="599" priority="367" operator="equal">
      <formula>" "</formula>
    </cfRule>
  </conditionalFormatting>
  <conditionalFormatting sqref="B91">
    <cfRule type="cellIs" dxfId="598" priority="366" operator="equal">
      <formula>" "</formula>
    </cfRule>
  </conditionalFormatting>
  <conditionalFormatting sqref="B92">
    <cfRule type="cellIs" dxfId="597" priority="365" operator="equal">
      <formula>" "</formula>
    </cfRule>
  </conditionalFormatting>
  <conditionalFormatting sqref="B93">
    <cfRule type="cellIs" dxfId="596" priority="364" operator="equal">
      <formula>" "</formula>
    </cfRule>
  </conditionalFormatting>
  <conditionalFormatting sqref="B94">
    <cfRule type="cellIs" dxfId="595" priority="363" operator="equal">
      <formula>" "</formula>
    </cfRule>
  </conditionalFormatting>
  <conditionalFormatting sqref="B95">
    <cfRule type="expression" dxfId="594" priority="361">
      <formula>$C$95="Smlouva o zpracování OÚ:"</formula>
    </cfRule>
  </conditionalFormatting>
  <conditionalFormatting sqref="B99 B101 B103 B105">
    <cfRule type="cellIs" dxfId="593" priority="360" operator="equal">
      <formula>" "</formula>
    </cfRule>
  </conditionalFormatting>
  <conditionalFormatting sqref="B100:B106">
    <cfRule type="cellIs" dxfId="592" priority="359" operator="equal">
      <formula>" "</formula>
    </cfRule>
  </conditionalFormatting>
  <conditionalFormatting sqref="B99:B106">
    <cfRule type="cellIs" dxfId="591" priority="352" operator="equal">
      <formula>" "</formula>
    </cfRule>
    <cfRule type="cellIs" dxfId="590" priority="358" operator="equal">
      <formula>" "</formula>
    </cfRule>
  </conditionalFormatting>
  <conditionalFormatting sqref="B100 B102 B104 B106">
    <cfRule type="cellIs" dxfId="589" priority="357" operator="equal">
      <formula>" "</formula>
    </cfRule>
  </conditionalFormatting>
  <conditionalFormatting sqref="B101">
    <cfRule type="cellIs" dxfId="588" priority="356" operator="equal">
      <formula>" "</formula>
    </cfRule>
  </conditionalFormatting>
  <conditionalFormatting sqref="B103">
    <cfRule type="cellIs" dxfId="587" priority="354" operator="equal">
      <formula>" "</formula>
    </cfRule>
  </conditionalFormatting>
  <conditionalFormatting sqref="B104">
    <cfRule type="cellIs" dxfId="586" priority="353" operator="equal">
      <formula>" "</formula>
    </cfRule>
  </conditionalFormatting>
  <conditionalFormatting sqref="B105">
    <cfRule type="expression" dxfId="585" priority="351">
      <formula>$C$105="Smlouva o zpracování OÚ:"</formula>
    </cfRule>
  </conditionalFormatting>
  <conditionalFormatting sqref="B59 B61 B63 B65">
    <cfRule type="cellIs" dxfId="584" priority="346" operator="equal">
      <formula>" "</formula>
    </cfRule>
  </conditionalFormatting>
  <conditionalFormatting sqref="B60 B62 B64 B66">
    <cfRule type="cellIs" dxfId="583" priority="345" operator="equal">
      <formula>" "</formula>
    </cfRule>
  </conditionalFormatting>
  <conditionalFormatting sqref="B59:B66">
    <cfRule type="cellIs" dxfId="582" priority="342" operator="equal">
      <formula>" "</formula>
    </cfRule>
    <cfRule type="cellIs" dxfId="581" priority="344" operator="equal">
      <formula>" "</formula>
    </cfRule>
  </conditionalFormatting>
  <conditionalFormatting sqref="B60 B62 B64 B66">
    <cfRule type="cellIs" dxfId="580" priority="343" operator="equal">
      <formula>" "</formula>
    </cfRule>
  </conditionalFormatting>
  <conditionalFormatting sqref="D60">
    <cfRule type="cellIs" dxfId="579" priority="77" operator="equal">
      <formula>" "</formula>
    </cfRule>
  </conditionalFormatting>
  <conditionalFormatting sqref="D61">
    <cfRule type="cellIs" dxfId="578" priority="76" operator="equal">
      <formula>" "</formula>
    </cfRule>
  </conditionalFormatting>
  <conditionalFormatting sqref="D61">
    <cfRule type="cellIs" dxfId="577" priority="74" operator="equal">
      <formula>" "</formula>
    </cfRule>
    <cfRule type="cellIs" dxfId="576" priority="75" operator="equal">
      <formula>" "</formula>
    </cfRule>
  </conditionalFormatting>
  <conditionalFormatting sqref="D64">
    <cfRule type="cellIs" dxfId="575" priority="73" operator="equal">
      <formula>" "</formula>
    </cfRule>
  </conditionalFormatting>
  <conditionalFormatting sqref="C69">
    <cfRule type="cellIs" dxfId="574" priority="72" operator="equal">
      <formula>" "</formula>
    </cfRule>
  </conditionalFormatting>
  <conditionalFormatting sqref="D72:D76 C70:C76">
    <cfRule type="cellIs" dxfId="573" priority="71" operator="equal">
      <formula>" "</formula>
    </cfRule>
  </conditionalFormatting>
  <conditionalFormatting sqref="D72:D76">
    <cfRule type="cellIs" dxfId="572" priority="66" operator="equal">
      <formula>" "</formula>
    </cfRule>
    <cfRule type="cellIs" dxfId="571" priority="70" operator="equal">
      <formula>" "</formula>
    </cfRule>
  </conditionalFormatting>
  <conditionalFormatting sqref="D72">
    <cfRule type="cellIs" dxfId="570" priority="69" operator="equal">
      <formula>" "</formula>
    </cfRule>
  </conditionalFormatting>
  <conditionalFormatting sqref="D73">
    <cfRule type="cellIs" dxfId="569" priority="68" operator="equal">
      <formula>" "</formula>
    </cfRule>
  </conditionalFormatting>
  <conditionalFormatting sqref="D74">
    <cfRule type="cellIs" dxfId="568" priority="67" operator="equal">
      <formula>" "</formula>
    </cfRule>
  </conditionalFormatting>
  <conditionalFormatting sqref="D75">
    <cfRule type="expression" dxfId="567" priority="65">
      <formula>$C$65="Smlouva o zpracování OÚ:"</formula>
    </cfRule>
  </conditionalFormatting>
  <conditionalFormatting sqref="D69">
    <cfRule type="cellIs" dxfId="566" priority="64" operator="equal">
      <formula>" "</formula>
    </cfRule>
  </conditionalFormatting>
  <conditionalFormatting sqref="D70">
    <cfRule type="cellIs" dxfId="565" priority="63" operator="equal">
      <formula>" "</formula>
    </cfRule>
  </conditionalFormatting>
  <conditionalFormatting sqref="D69:D70">
    <cfRule type="cellIs" dxfId="564" priority="60" operator="equal">
      <formula>" "</formula>
    </cfRule>
    <cfRule type="cellIs" dxfId="563" priority="62" operator="equal">
      <formula>" "</formula>
    </cfRule>
  </conditionalFormatting>
  <conditionalFormatting sqref="D70">
    <cfRule type="cellIs" dxfId="562" priority="61" operator="equal">
      <formula>" "</formula>
    </cfRule>
  </conditionalFormatting>
  <conditionalFormatting sqref="D70">
    <cfRule type="cellIs" dxfId="561" priority="59" operator="equal">
      <formula>" "</formula>
    </cfRule>
  </conditionalFormatting>
  <conditionalFormatting sqref="D71">
    <cfRule type="cellIs" dxfId="560" priority="58" operator="equal">
      <formula>" "</formula>
    </cfRule>
  </conditionalFormatting>
  <conditionalFormatting sqref="D71">
    <cfRule type="cellIs" dxfId="559" priority="56" operator="equal">
      <formula>" "</formula>
    </cfRule>
    <cfRule type="cellIs" dxfId="558" priority="57" operator="equal">
      <formula>" "</formula>
    </cfRule>
  </conditionalFormatting>
  <conditionalFormatting sqref="D74">
    <cfRule type="cellIs" dxfId="557" priority="55" operator="equal">
      <formula>" "</formula>
    </cfRule>
  </conditionalFormatting>
  <conditionalFormatting sqref="C79">
    <cfRule type="cellIs" dxfId="556" priority="54" operator="equal">
      <formula>" "</formula>
    </cfRule>
  </conditionalFormatting>
  <conditionalFormatting sqref="D82:D86 C80:C86">
    <cfRule type="cellIs" dxfId="555" priority="53" operator="equal">
      <formula>" "</formula>
    </cfRule>
  </conditionalFormatting>
  <conditionalFormatting sqref="D82:D86">
    <cfRule type="cellIs" dxfId="554" priority="48" operator="equal">
      <formula>" "</formula>
    </cfRule>
    <cfRule type="cellIs" dxfId="553" priority="52" operator="equal">
      <formula>" "</formula>
    </cfRule>
  </conditionalFormatting>
  <conditionalFormatting sqref="D82">
    <cfRule type="cellIs" dxfId="552" priority="51" operator="equal">
      <formula>" "</formula>
    </cfRule>
  </conditionalFormatting>
  <conditionalFormatting sqref="D83">
    <cfRule type="cellIs" dxfId="551" priority="50" operator="equal">
      <formula>" "</formula>
    </cfRule>
  </conditionalFormatting>
  <conditionalFormatting sqref="D84">
    <cfRule type="cellIs" dxfId="550" priority="49" operator="equal">
      <formula>" "</formula>
    </cfRule>
  </conditionalFormatting>
  <conditionalFormatting sqref="D85">
    <cfRule type="expression" dxfId="549" priority="47">
      <formula>$C$65="Smlouva o zpracování OÚ:"</formula>
    </cfRule>
  </conditionalFormatting>
  <conditionalFormatting sqref="D79">
    <cfRule type="cellIs" dxfId="548" priority="46" operator="equal">
      <formula>" "</formula>
    </cfRule>
  </conditionalFormatting>
  <conditionalFormatting sqref="D80">
    <cfRule type="cellIs" dxfId="547" priority="45" operator="equal">
      <formula>" "</formula>
    </cfRule>
  </conditionalFormatting>
  <conditionalFormatting sqref="D79:D80">
    <cfRule type="cellIs" dxfId="546" priority="42" operator="equal">
      <formula>" "</formula>
    </cfRule>
    <cfRule type="cellIs" dxfId="545" priority="44" operator="equal">
      <formula>" "</formula>
    </cfRule>
  </conditionalFormatting>
  <conditionalFormatting sqref="D80">
    <cfRule type="cellIs" dxfId="544" priority="43" operator="equal">
      <formula>" "</formula>
    </cfRule>
  </conditionalFormatting>
  <conditionalFormatting sqref="D80">
    <cfRule type="cellIs" dxfId="543" priority="41" operator="equal">
      <formula>" "</formula>
    </cfRule>
  </conditionalFormatting>
  <conditionalFormatting sqref="D81">
    <cfRule type="cellIs" dxfId="542" priority="40" operator="equal">
      <formula>" "</formula>
    </cfRule>
  </conditionalFormatting>
  <conditionalFormatting sqref="D81">
    <cfRule type="cellIs" dxfId="541" priority="38" operator="equal">
      <formula>" "</formula>
    </cfRule>
    <cfRule type="cellIs" dxfId="540" priority="39" operator="equal">
      <formula>" "</formula>
    </cfRule>
  </conditionalFormatting>
  <conditionalFormatting sqref="D84">
    <cfRule type="cellIs" dxfId="539" priority="37" operator="equal">
      <formula>" "</formula>
    </cfRule>
  </conditionalFormatting>
  <conditionalFormatting sqref="C89">
    <cfRule type="cellIs" dxfId="538" priority="36" operator="equal">
      <formula>" "</formula>
    </cfRule>
  </conditionalFormatting>
  <conditionalFormatting sqref="D92:D96 C90:C96">
    <cfRule type="cellIs" dxfId="537" priority="35" operator="equal">
      <formula>" "</formula>
    </cfRule>
  </conditionalFormatting>
  <conditionalFormatting sqref="D92:D96">
    <cfRule type="cellIs" dxfId="536" priority="30" operator="equal">
      <formula>" "</formula>
    </cfRule>
    <cfRule type="cellIs" dxfId="535" priority="34" operator="equal">
      <formula>" "</formula>
    </cfRule>
  </conditionalFormatting>
  <conditionalFormatting sqref="D92">
    <cfRule type="cellIs" dxfId="534" priority="33" operator="equal">
      <formula>" "</formula>
    </cfRule>
  </conditionalFormatting>
  <conditionalFormatting sqref="D93">
    <cfRule type="cellIs" dxfId="533" priority="32" operator="equal">
      <formula>" "</formula>
    </cfRule>
  </conditionalFormatting>
  <conditionalFormatting sqref="D94">
    <cfRule type="cellIs" dxfId="532" priority="31" operator="equal">
      <formula>" "</formula>
    </cfRule>
  </conditionalFormatting>
  <conditionalFormatting sqref="D95">
    <cfRule type="expression" dxfId="531" priority="29">
      <formula>$C$65="Smlouva o zpracování OÚ:"</formula>
    </cfRule>
  </conditionalFormatting>
  <conditionalFormatting sqref="D89">
    <cfRule type="cellIs" dxfId="530" priority="28" operator="equal">
      <formula>" "</formula>
    </cfRule>
  </conditionalFormatting>
  <conditionalFormatting sqref="D90">
    <cfRule type="cellIs" dxfId="529" priority="27" operator="equal">
      <formula>" "</formula>
    </cfRule>
  </conditionalFormatting>
  <conditionalFormatting sqref="D89:D90">
    <cfRule type="cellIs" dxfId="528" priority="24" operator="equal">
      <formula>" "</formula>
    </cfRule>
    <cfRule type="cellIs" dxfId="527" priority="26" operator="equal">
      <formula>" "</formula>
    </cfRule>
  </conditionalFormatting>
  <conditionalFormatting sqref="D90">
    <cfRule type="cellIs" dxfId="526" priority="25" operator="equal">
      <formula>" "</formula>
    </cfRule>
  </conditionalFormatting>
  <conditionalFormatting sqref="D90">
    <cfRule type="cellIs" dxfId="525" priority="23" operator="equal">
      <formula>" "</formula>
    </cfRule>
  </conditionalFormatting>
  <conditionalFormatting sqref="D91">
    <cfRule type="cellIs" dxfId="524" priority="22" operator="equal">
      <formula>" "</formula>
    </cfRule>
  </conditionalFormatting>
  <conditionalFormatting sqref="D91">
    <cfRule type="cellIs" dxfId="523" priority="20" operator="equal">
      <formula>" "</formula>
    </cfRule>
    <cfRule type="cellIs" dxfId="522" priority="21" operator="equal">
      <formula>" "</formula>
    </cfRule>
  </conditionalFormatting>
  <conditionalFormatting sqref="D94">
    <cfRule type="cellIs" dxfId="521" priority="19" operator="equal">
      <formula>" "</formula>
    </cfRule>
  </conditionalFormatting>
  <conditionalFormatting sqref="C99">
    <cfRule type="cellIs" dxfId="520" priority="18" operator="equal">
      <formula>" "</formula>
    </cfRule>
  </conditionalFormatting>
  <conditionalFormatting sqref="D102:D106 C100:C106">
    <cfRule type="cellIs" dxfId="519" priority="17" operator="equal">
      <formula>" "</formula>
    </cfRule>
  </conditionalFormatting>
  <conditionalFormatting sqref="D102:D106">
    <cfRule type="cellIs" dxfId="518" priority="12" operator="equal">
      <formula>" "</formula>
    </cfRule>
    <cfRule type="cellIs" dxfId="517" priority="16" operator="equal">
      <formula>" "</formula>
    </cfRule>
  </conditionalFormatting>
  <conditionalFormatting sqref="D102">
    <cfRule type="cellIs" dxfId="516" priority="15" operator="equal">
      <formula>" "</formula>
    </cfRule>
  </conditionalFormatting>
  <conditionalFormatting sqref="D103">
    <cfRule type="cellIs" dxfId="515" priority="14" operator="equal">
      <formula>" "</formula>
    </cfRule>
  </conditionalFormatting>
  <conditionalFormatting sqref="D104">
    <cfRule type="cellIs" dxfId="514" priority="13" operator="equal">
      <formula>" "</formula>
    </cfRule>
  </conditionalFormatting>
  <conditionalFormatting sqref="D105">
    <cfRule type="expression" dxfId="513" priority="11">
      <formula>$C$65="Smlouva o zpracování OÚ:"</formula>
    </cfRule>
  </conditionalFormatting>
  <conditionalFormatting sqref="D99">
    <cfRule type="cellIs" dxfId="512" priority="10" operator="equal">
      <formula>" "</formula>
    </cfRule>
  </conditionalFormatting>
  <conditionalFormatting sqref="D100">
    <cfRule type="cellIs" dxfId="511" priority="9" operator="equal">
      <formula>" "</formula>
    </cfRule>
  </conditionalFormatting>
  <conditionalFormatting sqref="D99:D100">
    <cfRule type="cellIs" dxfId="510" priority="6" operator="equal">
      <formula>" "</formula>
    </cfRule>
    <cfRule type="cellIs" dxfId="509" priority="8" operator="equal">
      <formula>" "</formula>
    </cfRule>
  </conditionalFormatting>
  <conditionalFormatting sqref="D100">
    <cfRule type="cellIs" dxfId="508" priority="7" operator="equal">
      <formula>" "</formula>
    </cfRule>
  </conditionalFormatting>
  <conditionalFormatting sqref="D100">
    <cfRule type="cellIs" dxfId="507" priority="5" operator="equal">
      <formula>" "</formula>
    </cfRule>
  </conditionalFormatting>
  <conditionalFormatting sqref="D101">
    <cfRule type="cellIs" dxfId="506" priority="4" operator="equal">
      <formula>" "</formula>
    </cfRule>
  </conditionalFormatting>
  <conditionalFormatting sqref="D101">
    <cfRule type="cellIs" dxfId="505" priority="2" operator="equal">
      <formula>" "</formula>
    </cfRule>
    <cfRule type="cellIs" dxfId="504" priority="3" operator="equal">
      <formula>" "</formula>
    </cfRule>
  </conditionalFormatting>
  <conditionalFormatting sqref="D104">
    <cfRule type="cellIs" dxfId="503"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zoomScaleNormal="100" workbookViewId="0">
      <selection activeCell="K12" sqref="K12"/>
    </sheetView>
  </sheetViews>
  <sheetFormatPr defaultColWidth="9.109375" defaultRowHeight="14.4" x14ac:dyDescent="0.3"/>
  <cols>
    <col min="1" max="1" width="3.109375" style="1" customWidth="1"/>
    <col min="2" max="2" width="12.88671875" style="1" customWidth="1"/>
    <col min="3" max="3" width="9.88671875" style="1" customWidth="1"/>
    <col min="4" max="7" width="9.109375" style="1"/>
    <col min="8" max="8" width="11.44140625" style="1" customWidth="1"/>
    <col min="9" max="16384" width="9.109375" style="1"/>
  </cols>
  <sheetData>
    <row r="2" spans="2:8" ht="91.5" customHeight="1" x14ac:dyDescent="0.25">
      <c r="B2" s="2"/>
      <c r="C2" s="2"/>
      <c r="D2" s="2"/>
      <c r="E2" s="2"/>
      <c r="F2" s="2"/>
      <c r="G2" s="2"/>
      <c r="H2" s="2"/>
    </row>
    <row r="3" spans="2:8" ht="21" customHeight="1" x14ac:dyDescent="0.4">
      <c r="B3" s="4"/>
      <c r="C3" s="3" t="s">
        <v>0</v>
      </c>
      <c r="D3" s="4"/>
      <c r="E3" s="4"/>
      <c r="F3" s="4"/>
      <c r="G3" s="4"/>
      <c r="H3" s="4"/>
    </row>
    <row r="4" spans="2:8" ht="15" x14ac:dyDescent="0.25">
      <c r="B4" s="4"/>
      <c r="C4" s="4"/>
      <c r="D4" s="4"/>
      <c r="E4" s="4"/>
      <c r="F4" s="4"/>
      <c r="G4" s="4"/>
      <c r="H4" s="4"/>
    </row>
    <row r="5" spans="2:8" ht="15.6" x14ac:dyDescent="0.3">
      <c r="B5" s="4" t="s">
        <v>1</v>
      </c>
      <c r="C5" s="7" t="s">
        <v>249</v>
      </c>
      <c r="D5" s="4"/>
      <c r="E5" s="4"/>
      <c r="F5" s="4"/>
      <c r="G5" s="4"/>
      <c r="H5" s="4"/>
    </row>
    <row r="6" spans="2:8" x14ac:dyDescent="0.3">
      <c r="B6" s="4"/>
      <c r="C6" s="4" t="s">
        <v>3</v>
      </c>
      <c r="D6" s="5" t="s">
        <v>8</v>
      </c>
      <c r="E6" s="4"/>
      <c r="F6" s="4"/>
      <c r="G6" s="4"/>
      <c r="H6" s="4"/>
    </row>
    <row r="7" spans="2:8" x14ac:dyDescent="0.3">
      <c r="B7" s="4"/>
      <c r="C7" s="4" t="s">
        <v>4</v>
      </c>
      <c r="D7" s="5"/>
      <c r="E7" s="4"/>
      <c r="F7" s="4"/>
      <c r="G7" s="4"/>
      <c r="H7" s="4"/>
    </row>
    <row r="8" spans="2:8" x14ac:dyDescent="0.3">
      <c r="B8" s="4"/>
      <c r="C8" s="4" t="s">
        <v>6</v>
      </c>
      <c r="D8" s="5" t="s">
        <v>7</v>
      </c>
      <c r="E8" s="4"/>
      <c r="F8" s="4"/>
      <c r="G8" s="4"/>
      <c r="H8" s="4"/>
    </row>
    <row r="9" spans="2:8" x14ac:dyDescent="0.3">
      <c r="B9" s="4"/>
      <c r="C9" s="8" t="s">
        <v>9</v>
      </c>
      <c r="D9" s="4"/>
      <c r="E9" s="4"/>
      <c r="F9" s="4"/>
      <c r="G9" s="4"/>
      <c r="H9" s="4"/>
    </row>
    <row r="10" spans="2:8" x14ac:dyDescent="0.3">
      <c r="B10" s="4"/>
      <c r="C10" s="4"/>
      <c r="D10" s="5" t="s">
        <v>10</v>
      </c>
      <c r="E10" s="4"/>
      <c r="F10" s="4"/>
      <c r="G10" s="4"/>
      <c r="H10" s="4"/>
    </row>
    <row r="11" spans="2:8" ht="15" x14ac:dyDescent="0.25">
      <c r="B11" s="4"/>
      <c r="C11" s="4" t="s">
        <v>13</v>
      </c>
      <c r="D11" s="5"/>
      <c r="E11" s="4"/>
      <c r="F11" s="4"/>
      <c r="G11" s="4"/>
      <c r="H11" s="4"/>
    </row>
    <row r="12" spans="2:8" ht="15" x14ac:dyDescent="0.25">
      <c r="B12" s="4"/>
      <c r="C12" s="4" t="s">
        <v>11</v>
      </c>
      <c r="D12" s="5"/>
      <c r="E12" s="4"/>
      <c r="F12" s="4"/>
      <c r="G12" s="4"/>
      <c r="H12" s="4"/>
    </row>
    <row r="13" spans="2:8" x14ac:dyDescent="0.3">
      <c r="B13" s="4"/>
      <c r="C13" s="8" t="s">
        <v>12</v>
      </c>
      <c r="D13" s="4"/>
      <c r="E13" s="4"/>
      <c r="F13" s="4"/>
      <c r="G13" s="4"/>
      <c r="H13" s="4"/>
    </row>
    <row r="14" spans="2:8" x14ac:dyDescent="0.3">
      <c r="B14" s="4"/>
      <c r="C14" s="5"/>
      <c r="D14" s="5" t="s">
        <v>10</v>
      </c>
      <c r="E14" s="4"/>
      <c r="F14" s="4"/>
      <c r="G14" s="4"/>
      <c r="H14" s="4"/>
    </row>
    <row r="15" spans="2:8" ht="15" x14ac:dyDescent="0.25">
      <c r="B15" s="4"/>
      <c r="C15" s="4" t="s">
        <v>13</v>
      </c>
      <c r="D15" s="5"/>
      <c r="E15" s="4"/>
      <c r="F15" s="4"/>
      <c r="G15" s="4"/>
      <c r="H15" s="4"/>
    </row>
    <row r="16" spans="2:8" ht="15" x14ac:dyDescent="0.25">
      <c r="B16" s="4"/>
      <c r="C16" s="4" t="s">
        <v>11</v>
      </c>
      <c r="D16" s="5"/>
      <c r="E16" s="4"/>
      <c r="F16" s="4"/>
      <c r="G16" s="4"/>
      <c r="H16" s="4"/>
    </row>
    <row r="17" spans="2:8" ht="15"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opLeftCell="A11" zoomScaleNormal="100" workbookViewId="0">
      <selection activeCell="G24" sqref="G24"/>
    </sheetView>
  </sheetViews>
  <sheetFormatPr defaultColWidth="9.109375" defaultRowHeight="14.4" x14ac:dyDescent="0.3"/>
  <cols>
    <col min="1" max="1" width="3.33203125" style="6" customWidth="1"/>
    <col min="2" max="2" width="31.33203125" style="21" customWidth="1"/>
    <col min="3" max="3" width="65" style="6" customWidth="1"/>
    <col min="4" max="4" width="2.88671875" style="6" customWidth="1"/>
    <col min="5" max="16384" width="9.109375" style="6"/>
  </cols>
  <sheetData>
    <row r="1" spans="1:4" ht="15" x14ac:dyDescent="0.25">
      <c r="B1" s="17"/>
      <c r="C1" s="11"/>
    </row>
    <row r="2" spans="1:4" ht="15.6" x14ac:dyDescent="0.3">
      <c r="A2" s="9"/>
      <c r="B2" s="18" t="s">
        <v>5</v>
      </c>
      <c r="C2" s="22" t="s">
        <v>212</v>
      </c>
      <c r="D2" s="10"/>
    </row>
    <row r="3" spans="1:4" x14ac:dyDescent="0.3">
      <c r="A3" s="9"/>
      <c r="B3" s="18" t="s">
        <v>20</v>
      </c>
      <c r="C3" s="13" t="s">
        <v>213</v>
      </c>
      <c r="D3" s="10"/>
    </row>
    <row r="4" spans="1:4" x14ac:dyDescent="0.3">
      <c r="A4" s="9"/>
      <c r="B4" s="18" t="s">
        <v>14</v>
      </c>
      <c r="C4" s="14" t="s">
        <v>214</v>
      </c>
      <c r="D4" s="10"/>
    </row>
    <row r="5" spans="1:4" x14ac:dyDescent="0.3">
      <c r="A5" s="9"/>
      <c r="B5" s="18" t="s">
        <v>15</v>
      </c>
      <c r="C5" s="14"/>
      <c r="D5" s="10"/>
    </row>
    <row r="6" spans="1:4" x14ac:dyDescent="0.3">
      <c r="A6" s="9"/>
      <c r="B6" s="18" t="s">
        <v>33</v>
      </c>
      <c r="C6" s="14" t="s">
        <v>215</v>
      </c>
      <c r="D6" s="10"/>
    </row>
    <row r="7" spans="1:4" ht="15" x14ac:dyDescent="0.25">
      <c r="A7" s="9"/>
      <c r="B7" s="18" t="s">
        <v>34</v>
      </c>
      <c r="C7" s="46" t="s">
        <v>216</v>
      </c>
      <c r="D7" s="10"/>
    </row>
    <row r="8" spans="1:4" ht="15" x14ac:dyDescent="0.25">
      <c r="A8" s="9"/>
      <c r="B8" s="18" t="s">
        <v>35</v>
      </c>
      <c r="C8" s="47" t="s">
        <v>217</v>
      </c>
      <c r="D8" s="10"/>
    </row>
    <row r="9" spans="1:4" x14ac:dyDescent="0.3">
      <c r="A9" s="9"/>
      <c r="B9" s="18" t="s">
        <v>44</v>
      </c>
      <c r="C9" s="14" t="s">
        <v>218</v>
      </c>
      <c r="D9" s="10"/>
    </row>
    <row r="10" spans="1:4" x14ac:dyDescent="0.3">
      <c r="A10" s="9"/>
      <c r="B10" s="18" t="s">
        <v>45</v>
      </c>
      <c r="C10" s="14" t="s">
        <v>219</v>
      </c>
      <c r="D10" s="10"/>
    </row>
    <row r="11" spans="1:4" ht="15" x14ac:dyDescent="0.25">
      <c r="B11" s="19"/>
      <c r="C11" s="12"/>
    </row>
    <row r="12" spans="1:4" x14ac:dyDescent="0.3">
      <c r="A12" s="9"/>
      <c r="B12" s="18" t="s">
        <v>28</v>
      </c>
      <c r="C12" s="23">
        <v>1000</v>
      </c>
      <c r="D12" s="10"/>
    </row>
    <row r="13" spans="1:4" x14ac:dyDescent="0.3">
      <c r="A13" s="9"/>
      <c r="B13" s="18" t="s">
        <v>32</v>
      </c>
      <c r="C13" s="14" t="s">
        <v>220</v>
      </c>
      <c r="D13" s="10"/>
    </row>
    <row r="14" spans="1:4" x14ac:dyDescent="0.3">
      <c r="A14" s="9"/>
      <c r="B14" s="18" t="s">
        <v>40</v>
      </c>
      <c r="C14" s="14" t="s">
        <v>221</v>
      </c>
      <c r="D14" s="10"/>
    </row>
    <row r="15" spans="1:4" x14ac:dyDescent="0.3">
      <c r="A15" s="9"/>
      <c r="B15" s="18" t="s">
        <v>36</v>
      </c>
      <c r="C15" s="14" t="s">
        <v>37</v>
      </c>
      <c r="D15" s="10"/>
    </row>
    <row r="16" spans="1:4" x14ac:dyDescent="0.3">
      <c r="A16" s="9"/>
      <c r="B16" s="18" t="s">
        <v>56</v>
      </c>
      <c r="C16" s="14" t="s">
        <v>18</v>
      </c>
      <c r="D16" s="10"/>
    </row>
    <row r="17" spans="1:4" x14ac:dyDescent="0.3">
      <c r="A17" s="9"/>
      <c r="B17" s="18" t="s">
        <v>29</v>
      </c>
      <c r="C17" s="14" t="s">
        <v>222</v>
      </c>
      <c r="D17" s="10"/>
    </row>
    <row r="18" spans="1:4" x14ac:dyDescent="0.3">
      <c r="A18" s="9"/>
      <c r="B18" s="18" t="s">
        <v>47</v>
      </c>
      <c r="C18" s="14" t="s">
        <v>223</v>
      </c>
      <c r="D18" s="10"/>
    </row>
    <row r="19" spans="1:4" x14ac:dyDescent="0.3">
      <c r="A19" s="9"/>
      <c r="B19" s="18" t="s">
        <v>30</v>
      </c>
      <c r="C19" s="14" t="s">
        <v>18</v>
      </c>
      <c r="D19" s="10"/>
    </row>
    <row r="20" spans="1:4" ht="15" x14ac:dyDescent="0.25">
      <c r="A20" s="9"/>
      <c r="B20" s="18" t="str">
        <f>IF(C19="ANO","      - jejich druh:","")</f>
        <v/>
      </c>
      <c r="C20" s="12"/>
      <c r="D20" s="10"/>
    </row>
    <row r="21" spans="1:4" ht="15" x14ac:dyDescent="0.25">
      <c r="A21" s="9"/>
      <c r="B21" s="18" t="str">
        <f>IF(C19="ANO","      - zákonnost zpracování:","")</f>
        <v/>
      </c>
      <c r="C21" s="12"/>
      <c r="D21" s="10"/>
    </row>
    <row r="22" spans="1:4" x14ac:dyDescent="0.3">
      <c r="A22" s="9"/>
      <c r="B22" s="18" t="s">
        <v>31</v>
      </c>
      <c r="C22" s="14" t="s">
        <v>18</v>
      </c>
      <c r="D22" s="10"/>
    </row>
    <row r="23" spans="1:4" ht="28.8" x14ac:dyDescent="0.3">
      <c r="A23" s="9"/>
      <c r="B23" s="24" t="s">
        <v>48</v>
      </c>
      <c r="C23" s="14" t="s">
        <v>224</v>
      </c>
      <c r="D23" s="10"/>
    </row>
    <row r="24" spans="1:4" ht="28.8" x14ac:dyDescent="0.3">
      <c r="A24" s="9"/>
      <c r="B24" s="24" t="s">
        <v>49</v>
      </c>
      <c r="C24" s="14" t="s">
        <v>225</v>
      </c>
      <c r="D24" s="10"/>
    </row>
    <row r="25" spans="1:4" x14ac:dyDescent="0.3">
      <c r="A25" s="9"/>
      <c r="B25" s="24" t="s">
        <v>53</v>
      </c>
      <c r="C25" s="14" t="s">
        <v>18</v>
      </c>
      <c r="D25" s="10"/>
    </row>
    <row r="26" spans="1:4" x14ac:dyDescent="0.3">
      <c r="A26" s="9"/>
      <c r="B26" s="24" t="s">
        <v>60</v>
      </c>
      <c r="C26" s="14" t="s">
        <v>226</v>
      </c>
      <c r="D26" s="10"/>
    </row>
    <row r="27" spans="1:4" ht="72" x14ac:dyDescent="0.3">
      <c r="A27" s="9"/>
      <c r="B27" s="18" t="s">
        <v>61</v>
      </c>
      <c r="C27" s="14" t="s">
        <v>247</v>
      </c>
      <c r="D27" s="10"/>
    </row>
    <row r="28" spans="1:4" x14ac:dyDescent="0.3">
      <c r="A28" s="9"/>
      <c r="B28" s="18" t="s">
        <v>51</v>
      </c>
      <c r="C28" s="14" t="s">
        <v>227</v>
      </c>
      <c r="D28" s="10"/>
    </row>
    <row r="29" spans="1:4" x14ac:dyDescent="0.3">
      <c r="A29" s="9"/>
      <c r="B29" s="18" t="s">
        <v>52</v>
      </c>
      <c r="C29" s="14" t="s">
        <v>18</v>
      </c>
      <c r="D29" s="10"/>
    </row>
    <row r="30" spans="1:4" x14ac:dyDescent="0.3">
      <c r="A30" s="9"/>
      <c r="B30" s="18" t="s">
        <v>62</v>
      </c>
      <c r="C30" s="14" t="s">
        <v>18</v>
      </c>
      <c r="D30" s="10"/>
    </row>
    <row r="31" spans="1:4" x14ac:dyDescent="0.3">
      <c r="A31" s="9"/>
      <c r="B31" s="18" t="s">
        <v>63</v>
      </c>
      <c r="C31" s="14"/>
      <c r="D31" s="10"/>
    </row>
    <row r="32" spans="1:4" x14ac:dyDescent="0.3">
      <c r="A32" s="9"/>
      <c r="B32" s="18" t="s">
        <v>46</v>
      </c>
      <c r="C32" s="14" t="s">
        <v>18</v>
      </c>
      <c r="D32" s="10"/>
    </row>
    <row r="33" spans="1:4" ht="6.75" customHeight="1" x14ac:dyDescent="0.3">
      <c r="B33" s="19"/>
      <c r="C33" s="12"/>
    </row>
    <row r="34" spans="1:4" x14ac:dyDescent="0.3">
      <c r="A34" s="9"/>
      <c r="B34" s="18" t="s">
        <v>16</v>
      </c>
      <c r="C34" s="15" t="s">
        <v>17</v>
      </c>
      <c r="D34" s="10"/>
    </row>
    <row r="35" spans="1:4" x14ac:dyDescent="0.3">
      <c r="A35" s="9"/>
      <c r="B35" s="20" t="str">
        <f>IF(C34="ANO","Počet zpracovatelů:"," ")</f>
        <v>Počet zpracovatelů:</v>
      </c>
      <c r="C35" s="16">
        <v>1</v>
      </c>
      <c r="D35" s="10"/>
    </row>
    <row r="36" spans="1:4" ht="6.75" customHeight="1" x14ac:dyDescent="0.3">
      <c r="B36" s="19"/>
      <c r="C36" s="12">
        <v>3</v>
      </c>
    </row>
    <row r="37" spans="1:4" x14ac:dyDescent="0.3">
      <c r="B37" s="18" t="str">
        <f>IF(C35&gt;0,"ZPRACOVATEL 1"," ")</f>
        <v>ZPRACOVATEL 1</v>
      </c>
      <c r="C37" s="12"/>
    </row>
    <row r="38" spans="1:4" x14ac:dyDescent="0.3">
      <c r="A38" s="9"/>
      <c r="B38" s="18" t="str">
        <f>IF(C35&gt;0,"Firma (název) zpracovatele:"," ")</f>
        <v>Firma (název) zpracovatele:</v>
      </c>
      <c r="C38" s="14" t="s">
        <v>228</v>
      </c>
      <c r="D38" s="10"/>
    </row>
    <row r="39" spans="1:4" x14ac:dyDescent="0.3">
      <c r="A39" s="9"/>
      <c r="B39" s="18" t="str">
        <f>IF(C35&gt;0,"se sídlem:"," ")</f>
        <v>se sídlem:</v>
      </c>
      <c r="C39" s="14" t="s">
        <v>229</v>
      </c>
      <c r="D39" s="10"/>
    </row>
    <row r="40" spans="1:4" x14ac:dyDescent="0.3">
      <c r="A40" s="9"/>
      <c r="B40" s="18" t="str">
        <f>IF(C35&gt;0,"IČ:"," ")</f>
        <v>IČ:</v>
      </c>
      <c r="C40" s="14">
        <v>25469874</v>
      </c>
      <c r="D40" s="10"/>
    </row>
    <row r="41" spans="1:4" x14ac:dyDescent="0.3">
      <c r="A41" s="9"/>
      <c r="B41" s="18" t="str">
        <f>IF(C35&gt;0,"odpovědná osoba:"," ")</f>
        <v>odpovědná osoba:</v>
      </c>
      <c r="C41" s="14" t="s">
        <v>230</v>
      </c>
      <c r="D41" s="10"/>
    </row>
    <row r="42" spans="1:4" x14ac:dyDescent="0.3">
      <c r="A42" s="9"/>
      <c r="B42" s="18" t="str">
        <f>IF(C35&gt;0,"e-mail:"," ")</f>
        <v>e-mail:</v>
      </c>
      <c r="C42" s="46" t="s">
        <v>231</v>
      </c>
      <c r="D42" s="10"/>
    </row>
    <row r="43" spans="1:4" x14ac:dyDescent="0.3">
      <c r="A43" s="9"/>
      <c r="B43" s="18" t="str">
        <f>IF(C35&gt;0,"telefon:"," ")</f>
        <v>telefon:</v>
      </c>
      <c r="C43" s="47" t="s">
        <v>232</v>
      </c>
      <c r="D43" s="10"/>
    </row>
    <row r="44" spans="1:4" x14ac:dyDescent="0.3">
      <c r="A44" s="9"/>
      <c r="B44" s="18" t="str">
        <f>IF(C35&gt;0,"Smlouva o zpracování OÚ:"," ")</f>
        <v>Smlouva o zpracování OÚ:</v>
      </c>
      <c r="C44" s="48" t="s">
        <v>23</v>
      </c>
      <c r="D44" s="10"/>
    </row>
    <row r="45" spans="1:4" x14ac:dyDescent="0.3">
      <c r="A45" s="9"/>
      <c r="B45" s="18" t="str">
        <f>IF(AND(C35&gt;0,C44=Data!C5),"Právní předpis:"," ")</f>
        <v xml:space="preserve"> </v>
      </c>
      <c r="C45" s="14" t="str">
        <f>IF(B45=" "," ","")</f>
        <v xml:space="preserve"> </v>
      </c>
      <c r="D45" s="10"/>
    </row>
    <row r="46" spans="1:4" ht="6.75" customHeight="1" x14ac:dyDescent="0.3">
      <c r="B46" s="19"/>
      <c r="C46" s="12">
        <v>3</v>
      </c>
    </row>
    <row r="47" spans="1:4" x14ac:dyDescent="0.3">
      <c r="B47" s="18" t="str">
        <f>IF(C35&gt;1,"ZPRACOVATEL 2"," ")</f>
        <v xml:space="preserve"> </v>
      </c>
      <c r="C47" s="12"/>
    </row>
    <row r="48" spans="1:4" x14ac:dyDescent="0.3">
      <c r="A48" s="9"/>
      <c r="B48" s="18" t="str">
        <f>IF(C35&gt;1,"Firma (název) zpracovatele:"," ")</f>
        <v xml:space="preserve"> </v>
      </c>
      <c r="C48" s="14" t="str">
        <f t="shared" ref="C48:C53" si="0">IF(B48=" "," ","")</f>
        <v xml:space="preserve"> </v>
      </c>
      <c r="D48" s="10"/>
    </row>
    <row r="49" spans="1:4" x14ac:dyDescent="0.3">
      <c r="A49" s="9"/>
      <c r="B49" s="18" t="str">
        <f>IF(C35&gt;1,"se sídlem:"," ")</f>
        <v xml:space="preserve"> </v>
      </c>
      <c r="C49" s="14" t="str">
        <f t="shared" si="0"/>
        <v xml:space="preserve"> </v>
      </c>
      <c r="D49" s="10"/>
    </row>
    <row r="50" spans="1:4" x14ac:dyDescent="0.3">
      <c r="A50" s="9"/>
      <c r="B50" s="18" t="str">
        <f>IF(C35&gt;1,"IČ:"," ")</f>
        <v xml:space="preserve"> </v>
      </c>
      <c r="C50" s="14" t="str">
        <f t="shared" si="0"/>
        <v xml:space="preserve"> </v>
      </c>
      <c r="D50" s="10"/>
    </row>
    <row r="51" spans="1:4" x14ac:dyDescent="0.3">
      <c r="A51" s="9"/>
      <c r="B51" s="18" t="str">
        <f>IF(C35&gt;1,"odpovědná osoba:"," ")</f>
        <v xml:space="preserve"> </v>
      </c>
      <c r="C51" s="14" t="str">
        <f t="shared" si="0"/>
        <v xml:space="preserve"> </v>
      </c>
      <c r="D51" s="10"/>
    </row>
    <row r="52" spans="1:4" x14ac:dyDescent="0.3">
      <c r="A52" s="9"/>
      <c r="B52" s="18" t="str">
        <f>IF(C35&gt;1,"e-mail:"," ")</f>
        <v xml:space="preserve"> </v>
      </c>
      <c r="C52" s="14" t="str">
        <f t="shared" si="0"/>
        <v xml:space="preserve"> </v>
      </c>
      <c r="D52" s="10"/>
    </row>
    <row r="53" spans="1:4" x14ac:dyDescent="0.3">
      <c r="A53" s="9"/>
      <c r="B53" s="18" t="str">
        <f>IF(C35&gt;1,"telefon:"," ")</f>
        <v xml:space="preserve"> </v>
      </c>
      <c r="C53" s="14" t="str">
        <f t="shared" si="0"/>
        <v xml:space="preserve"> </v>
      </c>
      <c r="D53" s="10"/>
    </row>
    <row r="54" spans="1:4" x14ac:dyDescent="0.3">
      <c r="A54" s="9"/>
      <c r="B54" s="18" t="str">
        <f>IF(C35&gt;1,"Smlouva o zpracování OÚ:"," ")</f>
        <v xml:space="preserve"> </v>
      </c>
      <c r="C54" s="14" t="s">
        <v>25</v>
      </c>
      <c r="D54" s="10"/>
    </row>
    <row r="55" spans="1:4" x14ac:dyDescent="0.3">
      <c r="A55" s="9"/>
      <c r="B55" s="18" t="str">
        <f>IF(AND(C35&gt;1,C54=Data!C5),"Právní předpis:"," ")</f>
        <v xml:space="preserve"> </v>
      </c>
      <c r="C55" s="14" t="str">
        <f>IF(B55=" "," ","")</f>
        <v xml:space="preserve"> </v>
      </c>
      <c r="D55" s="10"/>
    </row>
    <row r="56" spans="1:4" ht="6.75" customHeight="1" x14ac:dyDescent="0.3">
      <c r="B56" s="19"/>
      <c r="C56" s="12">
        <v>3</v>
      </c>
    </row>
    <row r="57" spans="1:4" x14ac:dyDescent="0.3">
      <c r="B57" s="18" t="str">
        <f>IF(C35&gt;2,"ZPRACOVATEL 3"," ")</f>
        <v xml:space="preserve"> </v>
      </c>
      <c r="C57" s="12"/>
    </row>
    <row r="58" spans="1:4" x14ac:dyDescent="0.3">
      <c r="A58" s="9"/>
      <c r="B58" s="18" t="str">
        <f>IF(C35&gt;2,"Firma (název) zpracovatele:"," ")</f>
        <v xml:space="preserve"> </v>
      </c>
      <c r="C58" s="14" t="str">
        <f t="shared" ref="C58:C63" si="1">IF(B58=" "," ","")</f>
        <v xml:space="preserve"> </v>
      </c>
      <c r="D58" s="10"/>
    </row>
    <row r="59" spans="1:4" x14ac:dyDescent="0.3">
      <c r="A59" s="9"/>
      <c r="B59" s="18" t="str">
        <f>IF(C35&gt;2,"se sídlem:"," ")</f>
        <v xml:space="preserve"> </v>
      </c>
      <c r="C59" s="14" t="str">
        <f t="shared" si="1"/>
        <v xml:space="preserve"> </v>
      </c>
      <c r="D59" s="10"/>
    </row>
    <row r="60" spans="1:4" x14ac:dyDescent="0.3">
      <c r="A60" s="9"/>
      <c r="B60" s="18" t="str">
        <f>IF(C35&gt;2,"IČ:"," ")</f>
        <v xml:space="preserve"> </v>
      </c>
      <c r="C60" s="14" t="str">
        <f t="shared" si="1"/>
        <v xml:space="preserve"> </v>
      </c>
      <c r="D60" s="10"/>
    </row>
    <row r="61" spans="1:4" x14ac:dyDescent="0.3">
      <c r="A61" s="9"/>
      <c r="B61" s="18" t="str">
        <f>IF(C35&gt;2,"odpovědná osoba:"," ")</f>
        <v xml:space="preserve"> </v>
      </c>
      <c r="C61" s="14" t="str">
        <f t="shared" si="1"/>
        <v xml:space="preserve"> </v>
      </c>
      <c r="D61" s="10"/>
    </row>
    <row r="62" spans="1:4" x14ac:dyDescent="0.3">
      <c r="A62" s="9"/>
      <c r="B62" s="18" t="str">
        <f>IF(C35&gt;2,"e-mail:"," ")</f>
        <v xml:space="preserve"> </v>
      </c>
      <c r="C62" s="14" t="str">
        <f t="shared" si="1"/>
        <v xml:space="preserve"> </v>
      </c>
      <c r="D62" s="10"/>
    </row>
    <row r="63" spans="1:4" x14ac:dyDescent="0.3">
      <c r="A63" s="9"/>
      <c r="B63" s="18" t="str">
        <f>IF(C35&gt;2,"telefon:"," ")</f>
        <v xml:space="preserve"> </v>
      </c>
      <c r="C63" s="14" t="str">
        <f t="shared" si="1"/>
        <v xml:space="preserve"> </v>
      </c>
      <c r="D63" s="10"/>
    </row>
    <row r="64" spans="1:4" x14ac:dyDescent="0.3">
      <c r="A64" s="9"/>
      <c r="B64" s="18" t="str">
        <f>IF(C35&gt;2,"Smlouva o zpracování OÚ:"," ")</f>
        <v xml:space="preserve"> </v>
      </c>
      <c r="C64" s="14" t="s">
        <v>25</v>
      </c>
      <c r="D64" s="10"/>
    </row>
    <row r="65" spans="1:4" x14ac:dyDescent="0.3">
      <c r="A65" s="9"/>
      <c r="B65" s="18" t="str">
        <f>IF(AND(C35&gt;2,C64=Data!C5),"Právní předpis:"," ")</f>
        <v xml:space="preserve"> </v>
      </c>
      <c r="C65" s="14" t="str">
        <f>IF(B65=" "," ","")</f>
        <v xml:space="preserve"> </v>
      </c>
      <c r="D65" s="10"/>
    </row>
    <row r="66" spans="1:4" ht="6.75" customHeight="1" x14ac:dyDescent="0.3">
      <c r="B66" s="19"/>
      <c r="C66" s="12">
        <v>3</v>
      </c>
    </row>
    <row r="67" spans="1:4" x14ac:dyDescent="0.3">
      <c r="B67" s="18" t="str">
        <f>IF(C35&gt;3,"ZPRACOVATEL 4"," ")</f>
        <v xml:space="preserve"> </v>
      </c>
      <c r="C67" s="12"/>
    </row>
    <row r="68" spans="1:4" x14ac:dyDescent="0.3">
      <c r="A68" s="9"/>
      <c r="B68" s="18" t="str">
        <f>IF(C35&gt;3,"Firma (název) zpracovatele:"," ")</f>
        <v xml:space="preserve"> </v>
      </c>
      <c r="C68" s="14" t="str">
        <f t="shared" ref="C68:C73" si="2">IF(B68=" "," ","")</f>
        <v xml:space="preserve"> </v>
      </c>
      <c r="D68" s="10"/>
    </row>
    <row r="69" spans="1:4" x14ac:dyDescent="0.3">
      <c r="A69" s="9"/>
      <c r="B69" s="18" t="str">
        <f>IF(C35&gt;3,"se sídlem:"," ")</f>
        <v xml:space="preserve"> </v>
      </c>
      <c r="C69" s="14" t="str">
        <f t="shared" si="2"/>
        <v xml:space="preserve"> </v>
      </c>
      <c r="D69" s="10"/>
    </row>
    <row r="70" spans="1:4" x14ac:dyDescent="0.3">
      <c r="A70" s="9"/>
      <c r="B70" s="18" t="str">
        <f>IF(C35&gt;3,"IČ:"," ")</f>
        <v xml:space="preserve"> </v>
      </c>
      <c r="C70" s="14" t="str">
        <f t="shared" si="2"/>
        <v xml:space="preserve"> </v>
      </c>
      <c r="D70" s="10"/>
    </row>
    <row r="71" spans="1:4" x14ac:dyDescent="0.3">
      <c r="A71" s="9"/>
      <c r="B71" s="18" t="str">
        <f>IF(C35&gt;3,"odpovědná osoba:"," ")</f>
        <v xml:space="preserve"> </v>
      </c>
      <c r="C71" s="14" t="str">
        <f t="shared" si="2"/>
        <v xml:space="preserve"> </v>
      </c>
      <c r="D71" s="10"/>
    </row>
    <row r="72" spans="1:4" x14ac:dyDescent="0.3">
      <c r="A72" s="9"/>
      <c r="B72" s="18" t="str">
        <f>IF(C35&gt;3,"e-mail:"," ")</f>
        <v xml:space="preserve"> </v>
      </c>
      <c r="C72" s="14" t="str">
        <f t="shared" si="2"/>
        <v xml:space="preserve"> </v>
      </c>
      <c r="D72" s="10"/>
    </row>
    <row r="73" spans="1:4" x14ac:dyDescent="0.3">
      <c r="A73" s="9"/>
      <c r="B73" s="18" t="str">
        <f>IF(C35&gt;3,"telefon:"," ")</f>
        <v xml:space="preserve"> </v>
      </c>
      <c r="C73" s="14" t="str">
        <f t="shared" si="2"/>
        <v xml:space="preserve"> </v>
      </c>
      <c r="D73" s="10"/>
    </row>
    <row r="74" spans="1:4" x14ac:dyDescent="0.3">
      <c r="A74" s="9"/>
      <c r="B74" s="18" t="str">
        <f>IF(C35&gt;3,"Smlouva o zpracování OÚ:"," ")</f>
        <v xml:space="preserve"> </v>
      </c>
      <c r="C74" s="14" t="s">
        <v>25</v>
      </c>
      <c r="D74" s="10"/>
    </row>
    <row r="75" spans="1:4" x14ac:dyDescent="0.3">
      <c r="A75" s="9"/>
      <c r="B75" s="18" t="str">
        <f>IF(AND(C35&gt;3,C74=Data!C35),"Právní předpis:"," ")</f>
        <v xml:space="preserve"> </v>
      </c>
      <c r="C75" s="14" t="str">
        <f>IF(B75=" "," ","")</f>
        <v xml:space="preserve"> </v>
      </c>
      <c r="D75" s="10"/>
    </row>
    <row r="76" spans="1:4" ht="6.75" customHeight="1" x14ac:dyDescent="0.3">
      <c r="B76" s="19"/>
      <c r="C76" s="12">
        <v>3</v>
      </c>
    </row>
    <row r="77" spans="1:4" x14ac:dyDescent="0.3">
      <c r="B77" s="18" t="str">
        <f>IF(C35&gt;4,"ZPRACOVATEL 5"," ")</f>
        <v xml:space="preserve"> </v>
      </c>
      <c r="C77" s="12"/>
    </row>
    <row r="78" spans="1:4" x14ac:dyDescent="0.3">
      <c r="A78" s="9"/>
      <c r="B78" s="18" t="str">
        <f>IF(C35&gt;4,"Firma (název) zpracovatele:"," ")</f>
        <v xml:space="preserve"> </v>
      </c>
      <c r="C78" s="14" t="str">
        <f t="shared" ref="C78:C83" si="3">IF(B78=" "," ","")</f>
        <v xml:space="preserve"> </v>
      </c>
      <c r="D78" s="10"/>
    </row>
    <row r="79" spans="1:4" x14ac:dyDescent="0.3">
      <c r="A79" s="9"/>
      <c r="B79" s="18" t="str">
        <f>IF(C35&gt;4,"se sídlem:"," ")</f>
        <v xml:space="preserve"> </v>
      </c>
      <c r="C79" s="14" t="str">
        <f t="shared" si="3"/>
        <v xml:space="preserve"> </v>
      </c>
      <c r="D79" s="10"/>
    </row>
    <row r="80" spans="1:4" x14ac:dyDescent="0.3">
      <c r="A80" s="9"/>
      <c r="B80" s="18" t="str">
        <f>IF(C35&gt;4,"IČ:"," ")</f>
        <v xml:space="preserve"> </v>
      </c>
      <c r="C80" s="14" t="str">
        <f t="shared" si="3"/>
        <v xml:space="preserve"> </v>
      </c>
      <c r="D80" s="10"/>
    </row>
    <row r="81" spans="1:4" x14ac:dyDescent="0.3">
      <c r="A81" s="9"/>
      <c r="B81" s="18" t="str">
        <f>IF(C35&gt;4,"odpovědná osoba:"," ")</f>
        <v xml:space="preserve"> </v>
      </c>
      <c r="C81" s="14" t="str">
        <f t="shared" si="3"/>
        <v xml:space="preserve"> </v>
      </c>
      <c r="D81" s="10"/>
    </row>
    <row r="82" spans="1:4" x14ac:dyDescent="0.3">
      <c r="A82" s="9"/>
      <c r="B82" s="18" t="str">
        <f>IF(C35&gt;4,"e-mail:"," ")</f>
        <v xml:space="preserve"> </v>
      </c>
      <c r="C82" s="14" t="str">
        <f t="shared" si="3"/>
        <v xml:space="preserve"> </v>
      </c>
      <c r="D82" s="10"/>
    </row>
    <row r="83" spans="1:4" x14ac:dyDescent="0.3">
      <c r="A83" s="9"/>
      <c r="B83" s="18" t="str">
        <f>IF(C35&gt;4,"telefon:"," ")</f>
        <v xml:space="preserve"> </v>
      </c>
      <c r="C83" s="14" t="str">
        <f t="shared" si="3"/>
        <v xml:space="preserve"> </v>
      </c>
      <c r="D83" s="10"/>
    </row>
    <row r="84" spans="1:4" x14ac:dyDescent="0.3">
      <c r="A84" s="9"/>
      <c r="B84" s="18" t="str">
        <f>IF(C35&gt;4,"Smlouva o zpracování OÚ:"," ")</f>
        <v xml:space="preserve"> </v>
      </c>
      <c r="C84" s="14" t="s">
        <v>25</v>
      </c>
      <c r="D84" s="10"/>
    </row>
    <row r="85" spans="1:4" x14ac:dyDescent="0.3">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502" priority="84" operator="equal">
      <formula>" "</formula>
    </cfRule>
  </conditionalFormatting>
  <conditionalFormatting sqref="B40:C42 B39 B44:C45 B43">
    <cfRule type="cellIs" dxfId="501" priority="83" operator="equal">
      <formula>" "</formula>
    </cfRule>
  </conditionalFormatting>
  <conditionalFormatting sqref="B35">
    <cfRule type="cellIs" dxfId="500" priority="82" operator="equal">
      <formula>" "</formula>
    </cfRule>
  </conditionalFormatting>
  <conditionalFormatting sqref="B37">
    <cfRule type="cellIs" dxfId="499" priority="81" operator="equal">
      <formula>" "</formula>
    </cfRule>
  </conditionalFormatting>
  <conditionalFormatting sqref="C40:C42 C44:C45">
    <cfRule type="cellIs" dxfId="498" priority="75" operator="equal">
      <formula>" "</formula>
    </cfRule>
    <cfRule type="cellIs" dxfId="497" priority="80" operator="equal">
      <formula>" "</formula>
    </cfRule>
  </conditionalFormatting>
  <conditionalFormatting sqref="C40">
    <cfRule type="cellIs" dxfId="496" priority="79" operator="equal">
      <formula>" "</formula>
    </cfRule>
  </conditionalFormatting>
  <conditionalFormatting sqref="C41">
    <cfRule type="cellIs" dxfId="495" priority="78" operator="equal">
      <formula>" "</formula>
    </cfRule>
  </conditionalFormatting>
  <conditionalFormatting sqref="C42">
    <cfRule type="cellIs" dxfId="494" priority="77" operator="equal">
      <formula>" "</formula>
    </cfRule>
  </conditionalFormatting>
  <conditionalFormatting sqref="C35">
    <cfRule type="expression" dxfId="493" priority="74">
      <formula>$B$35="Počet zpracovatelů:"</formula>
    </cfRule>
  </conditionalFormatting>
  <conditionalFormatting sqref="C44">
    <cfRule type="expression" dxfId="492" priority="73">
      <formula>$B$44="Smlouva o zpracování OÚ:"</formula>
    </cfRule>
  </conditionalFormatting>
  <conditionalFormatting sqref="B48:C48">
    <cfRule type="cellIs" dxfId="491" priority="72" operator="equal">
      <formula>" "</formula>
    </cfRule>
  </conditionalFormatting>
  <conditionalFormatting sqref="B49:C53 B55:C55 B54">
    <cfRule type="cellIs" dxfId="490" priority="71" operator="equal">
      <formula>" "</formula>
    </cfRule>
  </conditionalFormatting>
  <conditionalFormatting sqref="B47">
    <cfRule type="cellIs" dxfId="489" priority="70" operator="equal">
      <formula>" "</formula>
    </cfRule>
  </conditionalFormatting>
  <conditionalFormatting sqref="C48:C53 C55">
    <cfRule type="cellIs" dxfId="488" priority="63" operator="equal">
      <formula>" "</formula>
    </cfRule>
    <cfRule type="cellIs" dxfId="487" priority="69" operator="equal">
      <formula>" "</formula>
    </cfRule>
  </conditionalFormatting>
  <conditionalFormatting sqref="C49">
    <cfRule type="cellIs" dxfId="486" priority="68" operator="equal">
      <formula>" "</formula>
    </cfRule>
  </conditionalFormatting>
  <conditionalFormatting sqref="C50">
    <cfRule type="cellIs" dxfId="485" priority="67" operator="equal">
      <formula>" "</formula>
    </cfRule>
  </conditionalFormatting>
  <conditionalFormatting sqref="C51">
    <cfRule type="cellIs" dxfId="484" priority="66" operator="equal">
      <formula>" "</formula>
    </cfRule>
  </conditionalFormatting>
  <conditionalFormatting sqref="C52">
    <cfRule type="cellIs" dxfId="483" priority="65" operator="equal">
      <formula>" "</formula>
    </cfRule>
  </conditionalFormatting>
  <conditionalFormatting sqref="C53">
    <cfRule type="cellIs" dxfId="482" priority="64" operator="equal">
      <formula>" "</formula>
    </cfRule>
  </conditionalFormatting>
  <conditionalFormatting sqref="B58:C58">
    <cfRule type="cellIs" dxfId="481" priority="62" operator="equal">
      <formula>" "</formula>
    </cfRule>
  </conditionalFormatting>
  <conditionalFormatting sqref="B59:C65">
    <cfRule type="cellIs" dxfId="480" priority="61" operator="equal">
      <formula>" "</formula>
    </cfRule>
  </conditionalFormatting>
  <conditionalFormatting sqref="B57">
    <cfRule type="cellIs" dxfId="479" priority="60" operator="equal">
      <formula>" "</formula>
    </cfRule>
  </conditionalFormatting>
  <conditionalFormatting sqref="C58:C65">
    <cfRule type="cellIs" dxfId="478" priority="53" operator="equal">
      <formula>" "</formula>
    </cfRule>
    <cfRule type="cellIs" dxfId="477" priority="59" operator="equal">
      <formula>" "</formula>
    </cfRule>
  </conditionalFormatting>
  <conditionalFormatting sqref="C59">
    <cfRule type="cellIs" dxfId="476" priority="58" operator="equal">
      <formula>" "</formula>
    </cfRule>
  </conditionalFormatting>
  <conditionalFormatting sqref="C60">
    <cfRule type="cellIs" dxfId="475" priority="57" operator="equal">
      <formula>" "</formula>
    </cfRule>
  </conditionalFormatting>
  <conditionalFormatting sqref="C61">
    <cfRule type="cellIs" dxfId="474" priority="56" operator="equal">
      <formula>" "</formula>
    </cfRule>
  </conditionalFormatting>
  <conditionalFormatting sqref="C62">
    <cfRule type="cellIs" dxfId="473" priority="55" operator="equal">
      <formula>" "</formula>
    </cfRule>
  </conditionalFormatting>
  <conditionalFormatting sqref="C63">
    <cfRule type="cellIs" dxfId="472" priority="54" operator="equal">
      <formula>" "</formula>
    </cfRule>
  </conditionalFormatting>
  <conditionalFormatting sqref="C64">
    <cfRule type="expression" dxfId="471" priority="52">
      <formula>$B$64="Smlouva o zpracování OÚ:"</formula>
    </cfRule>
  </conditionalFormatting>
  <conditionalFormatting sqref="B68:C68">
    <cfRule type="cellIs" dxfId="470" priority="51" operator="equal">
      <formula>" "</formula>
    </cfRule>
  </conditionalFormatting>
  <conditionalFormatting sqref="B69:C75">
    <cfRule type="cellIs" dxfId="469" priority="50" operator="equal">
      <formula>" "</formula>
    </cfRule>
  </conditionalFormatting>
  <conditionalFormatting sqref="B67">
    <cfRule type="cellIs" dxfId="468" priority="49" operator="equal">
      <formula>" "</formula>
    </cfRule>
  </conditionalFormatting>
  <conditionalFormatting sqref="C68:C75">
    <cfRule type="cellIs" dxfId="467" priority="42" operator="equal">
      <formula>" "</formula>
    </cfRule>
    <cfRule type="cellIs" dxfId="466" priority="48" operator="equal">
      <formula>" "</formula>
    </cfRule>
  </conditionalFormatting>
  <conditionalFormatting sqref="C69">
    <cfRule type="cellIs" dxfId="465" priority="47" operator="equal">
      <formula>" "</formula>
    </cfRule>
  </conditionalFormatting>
  <conditionalFormatting sqref="C70">
    <cfRule type="cellIs" dxfId="464" priority="46" operator="equal">
      <formula>" "</formula>
    </cfRule>
  </conditionalFormatting>
  <conditionalFormatting sqref="C71">
    <cfRule type="cellIs" dxfId="463" priority="45" operator="equal">
      <formula>" "</formula>
    </cfRule>
  </conditionalFormatting>
  <conditionalFormatting sqref="C72">
    <cfRule type="cellIs" dxfId="462" priority="44" operator="equal">
      <formula>" "</formula>
    </cfRule>
  </conditionalFormatting>
  <conditionalFormatting sqref="C73">
    <cfRule type="cellIs" dxfId="461" priority="43" operator="equal">
      <formula>" "</formula>
    </cfRule>
  </conditionalFormatting>
  <conditionalFormatting sqref="C74">
    <cfRule type="expression" dxfId="460" priority="41">
      <formula>$B$74="Smlouva o zpracování OÚ:"</formula>
    </cfRule>
  </conditionalFormatting>
  <conditionalFormatting sqref="B78:C78">
    <cfRule type="cellIs" dxfId="459" priority="40" operator="equal">
      <formula>" "</formula>
    </cfRule>
  </conditionalFormatting>
  <conditionalFormatting sqref="B79:C85">
    <cfRule type="cellIs" dxfId="458" priority="39" operator="equal">
      <formula>" "</formula>
    </cfRule>
  </conditionalFormatting>
  <conditionalFormatting sqref="B77">
    <cfRule type="cellIs" dxfId="457" priority="38" operator="equal">
      <formula>" "</formula>
    </cfRule>
  </conditionalFormatting>
  <conditionalFormatting sqref="C78:C85">
    <cfRule type="cellIs" dxfId="456" priority="31" operator="equal">
      <formula>" "</formula>
    </cfRule>
    <cfRule type="cellIs" dxfId="455" priority="37" operator="equal">
      <formula>" "</formula>
    </cfRule>
  </conditionalFormatting>
  <conditionalFormatting sqref="C79">
    <cfRule type="cellIs" dxfId="454" priority="36" operator="equal">
      <formula>" "</formula>
    </cfRule>
  </conditionalFormatting>
  <conditionalFormatting sqref="C80">
    <cfRule type="cellIs" dxfId="453" priority="35" operator="equal">
      <formula>" "</formula>
    </cfRule>
  </conditionalFormatting>
  <conditionalFormatting sqref="C81">
    <cfRule type="cellIs" dxfId="452" priority="34" operator="equal">
      <formula>" "</formula>
    </cfRule>
  </conditionalFormatting>
  <conditionalFormatting sqref="C82">
    <cfRule type="cellIs" dxfId="451" priority="33" operator="equal">
      <formula>" "</formula>
    </cfRule>
  </conditionalFormatting>
  <conditionalFormatting sqref="C83">
    <cfRule type="cellIs" dxfId="450" priority="32" operator="equal">
      <formula>" "</formula>
    </cfRule>
  </conditionalFormatting>
  <conditionalFormatting sqref="C84">
    <cfRule type="expression" dxfId="449" priority="30">
      <formula>$B$84="Smlouva o zpracování OÚ:"</formula>
    </cfRule>
  </conditionalFormatting>
  <conditionalFormatting sqref="C54">
    <cfRule type="cellIs" dxfId="448" priority="29" operator="equal">
      <formula>" "</formula>
    </cfRule>
  </conditionalFormatting>
  <conditionalFormatting sqref="C54">
    <cfRule type="cellIs" dxfId="447" priority="27" operator="equal">
      <formula>" "</formula>
    </cfRule>
    <cfRule type="cellIs" dxfId="446" priority="28" operator="equal">
      <formula>" "</formula>
    </cfRule>
  </conditionalFormatting>
  <conditionalFormatting sqref="C54">
    <cfRule type="expression" dxfId="445" priority="26">
      <formula>$B$54="Smlouva o zpracování OÚ:"</formula>
    </cfRule>
  </conditionalFormatting>
  <conditionalFormatting sqref="C38">
    <cfRule type="cellIs" dxfId="444" priority="25" operator="equal">
      <formula>" "</formula>
    </cfRule>
  </conditionalFormatting>
  <conditionalFormatting sqref="C39">
    <cfRule type="cellIs" dxfId="443" priority="24" operator="equal">
      <formula>" "</formula>
    </cfRule>
  </conditionalFormatting>
  <conditionalFormatting sqref="C38:C39">
    <cfRule type="cellIs" dxfId="442" priority="21" operator="equal">
      <formula>" "</formula>
    </cfRule>
    <cfRule type="cellIs" dxfId="441" priority="23" operator="equal">
      <formula>" "</formula>
    </cfRule>
  </conditionalFormatting>
  <conditionalFormatting sqref="C39">
    <cfRule type="cellIs" dxfId="440" priority="22" operator="equal">
      <formula>" "</formula>
    </cfRule>
  </conditionalFormatting>
  <conditionalFormatting sqref="C22">
    <cfRule type="cellIs" dxfId="439" priority="19" operator="equal">
      <formula>"NEVÍM"</formula>
    </cfRule>
    <cfRule type="cellIs" dxfId="438" priority="20" operator="equal">
      <formula>"ANO"</formula>
    </cfRule>
  </conditionalFormatting>
  <conditionalFormatting sqref="C20">
    <cfRule type="expression" dxfId="437" priority="18">
      <formula>$B$20="      - jejich druh:"</formula>
    </cfRule>
  </conditionalFormatting>
  <conditionalFormatting sqref="C21">
    <cfRule type="expression" dxfId="436" priority="17">
      <formula>$B$20="      - jejich druh:"</formula>
    </cfRule>
  </conditionalFormatting>
  <conditionalFormatting sqref="C19">
    <cfRule type="cellIs" dxfId="435" priority="16" operator="equal">
      <formula>"NEVÍM"</formula>
    </cfRule>
  </conditionalFormatting>
  <conditionalFormatting sqref="C32">
    <cfRule type="cellIs" dxfId="434" priority="14" operator="equal">
      <formula>"NEVÍM"</formula>
    </cfRule>
    <cfRule type="cellIs" dxfId="433" priority="15" operator="equal">
      <formula>"ANO"</formula>
    </cfRule>
  </conditionalFormatting>
  <conditionalFormatting sqref="C29">
    <cfRule type="cellIs" dxfId="432" priority="12" operator="equal">
      <formula>"NEVÍM"</formula>
    </cfRule>
    <cfRule type="cellIs" dxfId="431" priority="13" operator="equal">
      <formula>"ANO"</formula>
    </cfRule>
  </conditionalFormatting>
  <conditionalFormatting sqref="C31">
    <cfRule type="expression" dxfId="430" priority="2">
      <formula>$C$30="NE"</formula>
    </cfRule>
  </conditionalFormatting>
  <conditionalFormatting sqref="B31">
    <cfRule type="expression" dxfId="42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orientation="landscape"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09375" defaultRowHeight="14.4" x14ac:dyDescent="0.3"/>
  <cols>
    <col min="1" max="1" width="3.33203125" style="6" customWidth="1"/>
    <col min="2" max="2" width="31.33203125" style="21" customWidth="1"/>
    <col min="3" max="3" width="65" style="6" customWidth="1"/>
    <col min="4" max="4" width="2.88671875" style="6" customWidth="1"/>
    <col min="5" max="16384" width="9.109375" style="6"/>
  </cols>
  <sheetData>
    <row r="1" spans="1:4" ht="15" x14ac:dyDescent="0.25">
      <c r="B1" s="17"/>
      <c r="C1" s="11"/>
    </row>
    <row r="2" spans="1:4" ht="15.6" x14ac:dyDescent="0.3">
      <c r="A2" s="9"/>
      <c r="B2" s="18" t="s">
        <v>5</v>
      </c>
      <c r="C2" s="22" t="s">
        <v>233</v>
      </c>
      <c r="D2" s="10"/>
    </row>
    <row r="3" spans="1:4" x14ac:dyDescent="0.3">
      <c r="A3" s="9"/>
      <c r="B3" s="18" t="s">
        <v>20</v>
      </c>
      <c r="C3" s="13" t="s">
        <v>244</v>
      </c>
      <c r="D3" s="10"/>
    </row>
    <row r="4" spans="1:4" x14ac:dyDescent="0.3">
      <c r="A4" s="9"/>
      <c r="B4" s="18" t="s">
        <v>14</v>
      </c>
      <c r="C4" s="14" t="s">
        <v>234</v>
      </c>
      <c r="D4" s="10"/>
    </row>
    <row r="5" spans="1:4" x14ac:dyDescent="0.3">
      <c r="A5" s="9"/>
      <c r="B5" s="18" t="s">
        <v>15</v>
      </c>
      <c r="C5" s="14"/>
      <c r="D5" s="10"/>
    </row>
    <row r="6" spans="1:4" x14ac:dyDescent="0.3">
      <c r="A6" s="9"/>
      <c r="B6" s="18" t="s">
        <v>33</v>
      </c>
      <c r="C6" s="14" t="s">
        <v>235</v>
      </c>
      <c r="D6" s="10"/>
    </row>
    <row r="7" spans="1:4" ht="15" x14ac:dyDescent="0.25">
      <c r="A7" s="9"/>
      <c r="B7" s="18" t="s">
        <v>34</v>
      </c>
      <c r="C7" s="46" t="s">
        <v>236</v>
      </c>
      <c r="D7" s="10"/>
    </row>
    <row r="8" spans="1:4" ht="15" x14ac:dyDescent="0.25">
      <c r="A8" s="9"/>
      <c r="B8" s="18" t="s">
        <v>35</v>
      </c>
      <c r="C8" s="47" t="s">
        <v>237</v>
      </c>
      <c r="D8" s="10"/>
    </row>
    <row r="9" spans="1:4" ht="28.8" x14ac:dyDescent="0.3">
      <c r="A9" s="9"/>
      <c r="B9" s="18" t="s">
        <v>44</v>
      </c>
      <c r="C9" s="14" t="s">
        <v>238</v>
      </c>
      <c r="D9" s="10"/>
    </row>
    <row r="10" spans="1:4" x14ac:dyDescent="0.3">
      <c r="A10" s="9"/>
      <c r="B10" s="18" t="s">
        <v>45</v>
      </c>
      <c r="C10" s="14" t="s">
        <v>245</v>
      </c>
      <c r="D10" s="10"/>
    </row>
    <row r="11" spans="1:4" ht="15" x14ac:dyDescent="0.25">
      <c r="B11" s="19"/>
      <c r="C11" s="12"/>
    </row>
    <row r="12" spans="1:4" x14ac:dyDescent="0.3">
      <c r="A12" s="9"/>
      <c r="B12" s="18" t="s">
        <v>28</v>
      </c>
      <c r="C12" s="23">
        <v>4000</v>
      </c>
      <c r="D12" s="10"/>
    </row>
    <row r="13" spans="1:4" x14ac:dyDescent="0.3">
      <c r="A13" s="9"/>
      <c r="B13" s="18" t="s">
        <v>32</v>
      </c>
      <c r="C13" s="14" t="s">
        <v>220</v>
      </c>
      <c r="D13" s="10"/>
    </row>
    <row r="14" spans="1:4" x14ac:dyDescent="0.3">
      <c r="A14" s="9"/>
      <c r="B14" s="18" t="s">
        <v>40</v>
      </c>
      <c r="C14" s="14" t="s">
        <v>41</v>
      </c>
      <c r="D14" s="10"/>
    </row>
    <row r="15" spans="1:4" x14ac:dyDescent="0.3">
      <c r="A15" s="9"/>
      <c r="B15" s="18" t="s">
        <v>36</v>
      </c>
      <c r="C15" s="14" t="s">
        <v>39</v>
      </c>
      <c r="D15" s="10"/>
    </row>
    <row r="16" spans="1:4" x14ac:dyDescent="0.3">
      <c r="A16" s="9"/>
      <c r="B16" s="18" t="s">
        <v>56</v>
      </c>
      <c r="C16" s="14" t="s">
        <v>18</v>
      </c>
      <c r="D16" s="10"/>
    </row>
    <row r="17" spans="1:4" ht="43.2" x14ac:dyDescent="0.3">
      <c r="A17" s="9"/>
      <c r="B17" s="18" t="s">
        <v>29</v>
      </c>
      <c r="C17" s="14" t="s">
        <v>239</v>
      </c>
      <c r="D17" s="10"/>
    </row>
    <row r="18" spans="1:4" x14ac:dyDescent="0.3">
      <c r="A18" s="9"/>
      <c r="B18" s="18" t="s">
        <v>47</v>
      </c>
      <c r="C18" s="14" t="s">
        <v>248</v>
      </c>
      <c r="D18" s="10"/>
    </row>
    <row r="19" spans="1:4" x14ac:dyDescent="0.3">
      <c r="A19" s="9"/>
      <c r="B19" s="18" t="s">
        <v>30</v>
      </c>
      <c r="C19" s="14" t="s">
        <v>18</v>
      </c>
      <c r="D19" s="10"/>
    </row>
    <row r="20" spans="1:4" ht="15" x14ac:dyDescent="0.25">
      <c r="A20" s="9"/>
      <c r="B20" s="18" t="str">
        <f>IF(C19="ANO","      - jejich druh:","")</f>
        <v/>
      </c>
      <c r="C20" s="12"/>
      <c r="D20" s="10"/>
    </row>
    <row r="21" spans="1:4" ht="15" x14ac:dyDescent="0.25">
      <c r="A21" s="9"/>
      <c r="B21" s="18" t="str">
        <f>IF(C19="ANO","      - zákonnost zpracování:","")</f>
        <v/>
      </c>
      <c r="C21" s="12"/>
      <c r="D21" s="10"/>
    </row>
    <row r="22" spans="1:4" x14ac:dyDescent="0.3">
      <c r="A22" s="9"/>
      <c r="B22" s="18" t="s">
        <v>31</v>
      </c>
      <c r="C22" s="14" t="s">
        <v>18</v>
      </c>
      <c r="D22" s="10"/>
    </row>
    <row r="23" spans="1:4" ht="57.6" x14ac:dyDescent="0.3">
      <c r="A23" s="9"/>
      <c r="B23" s="24" t="s">
        <v>48</v>
      </c>
      <c r="C23" s="14" t="s">
        <v>246</v>
      </c>
      <c r="D23" s="10"/>
    </row>
    <row r="24" spans="1:4" x14ac:dyDescent="0.3">
      <c r="A24" s="9"/>
      <c r="B24" s="24" t="s">
        <v>49</v>
      </c>
      <c r="C24" s="14" t="s">
        <v>240</v>
      </c>
      <c r="D24" s="10"/>
    </row>
    <row r="25" spans="1:4" x14ac:dyDescent="0.3">
      <c r="A25" s="9"/>
      <c r="B25" s="24" t="s">
        <v>53</v>
      </c>
      <c r="C25" s="14" t="s">
        <v>18</v>
      </c>
      <c r="D25" s="10"/>
    </row>
    <row r="26" spans="1:4" ht="28.8" x14ac:dyDescent="0.3">
      <c r="A26" s="9"/>
      <c r="B26" s="24" t="s">
        <v>60</v>
      </c>
      <c r="C26" s="14" t="s">
        <v>241</v>
      </c>
      <c r="D26" s="10"/>
    </row>
    <row r="27" spans="1:4" ht="48.75" customHeight="1" x14ac:dyDescent="0.3">
      <c r="A27" s="9"/>
      <c r="B27" s="18" t="s">
        <v>61</v>
      </c>
      <c r="C27" s="14" t="s">
        <v>242</v>
      </c>
      <c r="D27" s="10"/>
    </row>
    <row r="28" spans="1:4" x14ac:dyDescent="0.3">
      <c r="A28" s="9"/>
      <c r="B28" s="18" t="s">
        <v>51</v>
      </c>
      <c r="C28" s="14" t="s">
        <v>243</v>
      </c>
      <c r="D28" s="10"/>
    </row>
    <row r="29" spans="1:4" x14ac:dyDescent="0.3">
      <c r="A29" s="9"/>
      <c r="B29" s="18" t="s">
        <v>52</v>
      </c>
      <c r="C29" s="14" t="s">
        <v>18</v>
      </c>
      <c r="D29" s="10"/>
    </row>
    <row r="30" spans="1:4" x14ac:dyDescent="0.3">
      <c r="A30" s="9"/>
      <c r="B30" s="18" t="s">
        <v>62</v>
      </c>
      <c r="C30" s="14" t="s">
        <v>19</v>
      </c>
      <c r="D30" s="10"/>
    </row>
    <row r="31" spans="1:4" x14ac:dyDescent="0.3">
      <c r="A31" s="9"/>
      <c r="B31" s="18" t="s">
        <v>63</v>
      </c>
      <c r="C31" s="14" t="s">
        <v>19</v>
      </c>
      <c r="D31" s="10"/>
    </row>
    <row r="32" spans="1:4" x14ac:dyDescent="0.3">
      <c r="A32" s="9"/>
      <c r="B32" s="18" t="s">
        <v>46</v>
      </c>
      <c r="C32" s="14" t="s">
        <v>18</v>
      </c>
      <c r="D32" s="10"/>
    </row>
    <row r="33" spans="1:4" ht="6.75" customHeight="1" x14ac:dyDescent="0.3">
      <c r="B33" s="19"/>
      <c r="C33" s="12"/>
    </row>
    <row r="34" spans="1:4" x14ac:dyDescent="0.3">
      <c r="A34" s="9"/>
      <c r="B34" s="18" t="s">
        <v>16</v>
      </c>
      <c r="C34" s="15" t="s">
        <v>18</v>
      </c>
      <c r="D34" s="10"/>
    </row>
    <row r="35" spans="1:4" x14ac:dyDescent="0.3">
      <c r="A35" s="9"/>
      <c r="B35" s="20" t="str">
        <f>IF(C34="ANO","Počet zpracovatelů:"," ")</f>
        <v xml:space="preserve"> </v>
      </c>
      <c r="C35" s="16"/>
      <c r="D35" s="10"/>
    </row>
    <row r="36" spans="1:4" ht="6.75" customHeight="1" x14ac:dyDescent="0.3">
      <c r="B36" s="19"/>
      <c r="C36" s="12">
        <v>3</v>
      </c>
    </row>
    <row r="37" spans="1:4" x14ac:dyDescent="0.3">
      <c r="B37" s="18" t="str">
        <f>IF(C35&gt;0,"ZPRACOVATEL 1"," ")</f>
        <v xml:space="preserve"> </v>
      </c>
      <c r="C37" s="12"/>
    </row>
    <row r="38" spans="1:4" x14ac:dyDescent="0.3">
      <c r="A38" s="9"/>
      <c r="B38" s="18" t="str">
        <f>IF(C35&gt;0,"Firma (název) zpracovatele:"," ")</f>
        <v xml:space="preserve"> </v>
      </c>
      <c r="C38" s="14" t="str">
        <f t="shared" ref="C38:C43" si="0">IF(B38=" "," ","")</f>
        <v xml:space="preserve"> </v>
      </c>
      <c r="D38" s="10"/>
    </row>
    <row r="39" spans="1:4" x14ac:dyDescent="0.3">
      <c r="A39" s="9"/>
      <c r="B39" s="18" t="str">
        <f>IF(C35&gt;0,"se sídlem:"," ")</f>
        <v xml:space="preserve"> </v>
      </c>
      <c r="C39" s="14" t="str">
        <f t="shared" si="0"/>
        <v xml:space="preserve"> </v>
      </c>
      <c r="D39" s="10"/>
    </row>
    <row r="40" spans="1:4" x14ac:dyDescent="0.3">
      <c r="A40" s="9"/>
      <c r="B40" s="18" t="str">
        <f>IF(C35&gt;0,"IČ:"," ")</f>
        <v xml:space="preserve"> </v>
      </c>
      <c r="C40" s="14" t="str">
        <f t="shared" si="0"/>
        <v xml:space="preserve"> </v>
      </c>
      <c r="D40" s="10"/>
    </row>
    <row r="41" spans="1:4" x14ac:dyDescent="0.3">
      <c r="A41" s="9"/>
      <c r="B41" s="18" t="str">
        <f>IF(C35&gt;0,"odpovědná osoba:"," ")</f>
        <v xml:space="preserve"> </v>
      </c>
      <c r="C41" s="14" t="str">
        <f t="shared" si="0"/>
        <v xml:space="preserve"> </v>
      </c>
      <c r="D41" s="10"/>
    </row>
    <row r="42" spans="1:4" x14ac:dyDescent="0.3">
      <c r="A42" s="9"/>
      <c r="B42" s="18" t="str">
        <f>IF(C35&gt;0,"e-mail:"," ")</f>
        <v xml:space="preserve"> </v>
      </c>
      <c r="C42" s="14" t="str">
        <f t="shared" si="0"/>
        <v xml:space="preserve"> </v>
      </c>
      <c r="D42" s="10"/>
    </row>
    <row r="43" spans="1:4" x14ac:dyDescent="0.3">
      <c r="A43" s="9"/>
      <c r="B43" s="18" t="str">
        <f>IF(C35&gt;0,"telefon:"," ")</f>
        <v xml:space="preserve"> </v>
      </c>
      <c r="C43" s="14" t="str">
        <f t="shared" si="0"/>
        <v xml:space="preserve"> </v>
      </c>
      <c r="D43" s="10"/>
    </row>
    <row r="44" spans="1:4" x14ac:dyDescent="0.3">
      <c r="A44" s="9"/>
      <c r="B44" s="18" t="str">
        <f>IF(C35&gt;0,"Smlouva o zpracování OÚ:"," ")</f>
        <v xml:space="preserve"> </v>
      </c>
      <c r="C44" s="14" t="s">
        <v>25</v>
      </c>
      <c r="D44" s="10"/>
    </row>
    <row r="45" spans="1:4" x14ac:dyDescent="0.3">
      <c r="A45" s="9"/>
      <c r="B45" s="18" t="str">
        <f>IF(AND(C35&gt;0,C44=Data!C5),"Právní předpis:"," ")</f>
        <v xml:space="preserve"> </v>
      </c>
      <c r="C45" s="14" t="str">
        <f>IF(B45=" "," ","")</f>
        <v xml:space="preserve"> </v>
      </c>
      <c r="D45" s="10"/>
    </row>
    <row r="46" spans="1:4" ht="6.75" customHeight="1" x14ac:dyDescent="0.3">
      <c r="B46" s="19"/>
      <c r="C46" s="12">
        <v>3</v>
      </c>
    </row>
    <row r="47" spans="1:4" x14ac:dyDescent="0.3">
      <c r="B47" s="18" t="str">
        <f>IF(C35&gt;1,"ZPRACOVATEL 2"," ")</f>
        <v xml:space="preserve"> </v>
      </c>
      <c r="C47" s="12"/>
    </row>
    <row r="48" spans="1:4" x14ac:dyDescent="0.3">
      <c r="A48" s="9"/>
      <c r="B48" s="18" t="str">
        <f>IF(C35&gt;1,"Firma (název) zpracovatele:"," ")</f>
        <v xml:space="preserve"> </v>
      </c>
      <c r="C48" s="14" t="str">
        <f t="shared" ref="C48:C53" si="1">IF(B48=" "," ","")</f>
        <v xml:space="preserve"> </v>
      </c>
      <c r="D48" s="10"/>
    </row>
    <row r="49" spans="1:4" x14ac:dyDescent="0.3">
      <c r="A49" s="9"/>
      <c r="B49" s="18" t="str">
        <f>IF(C35&gt;1,"se sídlem:"," ")</f>
        <v xml:space="preserve"> </v>
      </c>
      <c r="C49" s="14" t="str">
        <f t="shared" si="1"/>
        <v xml:space="preserve"> </v>
      </c>
      <c r="D49" s="10"/>
    </row>
    <row r="50" spans="1:4" x14ac:dyDescent="0.3">
      <c r="A50" s="9"/>
      <c r="B50" s="18" t="str">
        <f>IF(C35&gt;1,"IČ:"," ")</f>
        <v xml:space="preserve"> </v>
      </c>
      <c r="C50" s="14" t="str">
        <f t="shared" si="1"/>
        <v xml:space="preserve"> </v>
      </c>
      <c r="D50" s="10"/>
    </row>
    <row r="51" spans="1:4" x14ac:dyDescent="0.3">
      <c r="A51" s="9"/>
      <c r="B51" s="18" t="str">
        <f>IF(C35&gt;1,"odpovědná osoba:"," ")</f>
        <v xml:space="preserve"> </v>
      </c>
      <c r="C51" s="14" t="str">
        <f t="shared" si="1"/>
        <v xml:space="preserve"> </v>
      </c>
      <c r="D51" s="10"/>
    </row>
    <row r="52" spans="1:4" x14ac:dyDescent="0.3">
      <c r="A52" s="9"/>
      <c r="B52" s="18" t="str">
        <f>IF(C35&gt;1,"e-mail:"," ")</f>
        <v xml:space="preserve"> </v>
      </c>
      <c r="C52" s="14" t="str">
        <f t="shared" si="1"/>
        <v xml:space="preserve"> </v>
      </c>
      <c r="D52" s="10"/>
    </row>
    <row r="53" spans="1:4" x14ac:dyDescent="0.3">
      <c r="A53" s="9"/>
      <c r="B53" s="18" t="str">
        <f>IF(C35&gt;1,"telefon:"," ")</f>
        <v xml:space="preserve"> </v>
      </c>
      <c r="C53" s="14" t="str">
        <f t="shared" si="1"/>
        <v xml:space="preserve"> </v>
      </c>
      <c r="D53" s="10"/>
    </row>
    <row r="54" spans="1:4" x14ac:dyDescent="0.3">
      <c r="A54" s="9"/>
      <c r="B54" s="18" t="str">
        <f>IF(C35&gt;1,"Smlouva o zpracování OÚ:"," ")</f>
        <v xml:space="preserve"> </v>
      </c>
      <c r="C54" s="14" t="s">
        <v>25</v>
      </c>
      <c r="D54" s="10"/>
    </row>
    <row r="55" spans="1:4" x14ac:dyDescent="0.3">
      <c r="A55" s="9"/>
      <c r="B55" s="18" t="str">
        <f>IF(AND(C35&gt;1,C54=Data!C5),"Právní předpis:"," ")</f>
        <v xml:space="preserve"> </v>
      </c>
      <c r="C55" s="14" t="str">
        <f>IF(B55=" "," ","")</f>
        <v xml:space="preserve"> </v>
      </c>
      <c r="D55" s="10"/>
    </row>
    <row r="56" spans="1:4" ht="6.75" customHeight="1" x14ac:dyDescent="0.3">
      <c r="B56" s="19"/>
      <c r="C56" s="12">
        <v>3</v>
      </c>
    </row>
    <row r="57" spans="1:4" x14ac:dyDescent="0.3">
      <c r="B57" s="18" t="str">
        <f>IF(C35&gt;2,"ZPRACOVATEL 3"," ")</f>
        <v xml:space="preserve"> </v>
      </c>
      <c r="C57" s="12"/>
    </row>
    <row r="58" spans="1:4" x14ac:dyDescent="0.3">
      <c r="A58" s="9"/>
      <c r="B58" s="18" t="str">
        <f>IF(C35&gt;2,"Firma (název) zpracovatele:"," ")</f>
        <v xml:space="preserve"> </v>
      </c>
      <c r="C58" s="14" t="str">
        <f t="shared" ref="C58:C63" si="2">IF(B58=" "," ","")</f>
        <v xml:space="preserve"> </v>
      </c>
      <c r="D58" s="10"/>
    </row>
    <row r="59" spans="1:4" x14ac:dyDescent="0.3">
      <c r="A59" s="9"/>
      <c r="B59" s="18" t="str">
        <f>IF(C35&gt;2,"se sídlem:"," ")</f>
        <v xml:space="preserve"> </v>
      </c>
      <c r="C59" s="14" t="str">
        <f t="shared" si="2"/>
        <v xml:space="preserve"> </v>
      </c>
      <c r="D59" s="10"/>
    </row>
    <row r="60" spans="1:4" x14ac:dyDescent="0.3">
      <c r="A60" s="9"/>
      <c r="B60" s="18" t="str">
        <f>IF(C35&gt;2,"IČ:"," ")</f>
        <v xml:space="preserve"> </v>
      </c>
      <c r="C60" s="14" t="str">
        <f t="shared" si="2"/>
        <v xml:space="preserve"> </v>
      </c>
      <c r="D60" s="10"/>
    </row>
    <row r="61" spans="1:4" x14ac:dyDescent="0.3">
      <c r="A61" s="9"/>
      <c r="B61" s="18" t="str">
        <f>IF(C35&gt;2,"odpovědná osoba:"," ")</f>
        <v xml:space="preserve"> </v>
      </c>
      <c r="C61" s="14" t="str">
        <f t="shared" si="2"/>
        <v xml:space="preserve"> </v>
      </c>
      <c r="D61" s="10"/>
    </row>
    <row r="62" spans="1:4" x14ac:dyDescent="0.3">
      <c r="A62" s="9"/>
      <c r="B62" s="18" t="str">
        <f>IF(C35&gt;2,"e-mail:"," ")</f>
        <v xml:space="preserve"> </v>
      </c>
      <c r="C62" s="14" t="str">
        <f t="shared" si="2"/>
        <v xml:space="preserve"> </v>
      </c>
      <c r="D62" s="10"/>
    </row>
    <row r="63" spans="1:4" x14ac:dyDescent="0.3">
      <c r="A63" s="9"/>
      <c r="B63" s="18" t="str">
        <f>IF(C35&gt;2,"telefon:"," ")</f>
        <v xml:space="preserve"> </v>
      </c>
      <c r="C63" s="14" t="str">
        <f t="shared" si="2"/>
        <v xml:space="preserve"> </v>
      </c>
      <c r="D63" s="10"/>
    </row>
    <row r="64" spans="1:4" x14ac:dyDescent="0.3">
      <c r="A64" s="9"/>
      <c r="B64" s="18" t="str">
        <f>IF(C35&gt;2,"Smlouva o zpracování OÚ:"," ")</f>
        <v xml:space="preserve"> </v>
      </c>
      <c r="C64" s="14" t="s">
        <v>25</v>
      </c>
      <c r="D64" s="10"/>
    </row>
    <row r="65" spans="1:4" x14ac:dyDescent="0.3">
      <c r="A65" s="9"/>
      <c r="B65" s="18" t="str">
        <f>IF(AND(C35&gt;2,C64=Data!C5),"Právní předpis:"," ")</f>
        <v xml:space="preserve"> </v>
      </c>
      <c r="C65" s="14" t="str">
        <f>IF(B65=" "," ","")</f>
        <v xml:space="preserve"> </v>
      </c>
      <c r="D65" s="10"/>
    </row>
    <row r="66" spans="1:4" ht="6.75" customHeight="1" x14ac:dyDescent="0.3">
      <c r="B66" s="19"/>
      <c r="C66" s="12">
        <v>3</v>
      </c>
    </row>
    <row r="67" spans="1:4" x14ac:dyDescent="0.3">
      <c r="B67" s="18" t="str">
        <f>IF(C35&gt;3,"ZPRACOVATEL 4"," ")</f>
        <v xml:space="preserve"> </v>
      </c>
      <c r="C67" s="12"/>
    </row>
    <row r="68" spans="1:4" x14ac:dyDescent="0.3">
      <c r="A68" s="9"/>
      <c r="B68" s="18" t="str">
        <f>IF(C35&gt;3,"Firma (název) zpracovatele:"," ")</f>
        <v xml:space="preserve"> </v>
      </c>
      <c r="C68" s="14" t="str">
        <f t="shared" ref="C68:C73" si="3">IF(B68=" "," ","")</f>
        <v xml:space="preserve"> </v>
      </c>
      <c r="D68" s="10"/>
    </row>
    <row r="69" spans="1:4" x14ac:dyDescent="0.3">
      <c r="A69" s="9"/>
      <c r="B69" s="18" t="str">
        <f>IF(C35&gt;3,"se sídlem:"," ")</f>
        <v xml:space="preserve"> </v>
      </c>
      <c r="C69" s="14" t="str">
        <f t="shared" si="3"/>
        <v xml:space="preserve"> </v>
      </c>
      <c r="D69" s="10"/>
    </row>
    <row r="70" spans="1:4" x14ac:dyDescent="0.3">
      <c r="A70" s="9"/>
      <c r="B70" s="18" t="str">
        <f>IF(C35&gt;3,"IČ:"," ")</f>
        <v xml:space="preserve"> </v>
      </c>
      <c r="C70" s="14" t="str">
        <f t="shared" si="3"/>
        <v xml:space="preserve"> </v>
      </c>
      <c r="D70" s="10"/>
    </row>
    <row r="71" spans="1:4" x14ac:dyDescent="0.3">
      <c r="A71" s="9"/>
      <c r="B71" s="18" t="str">
        <f>IF(C35&gt;3,"odpovědná osoba:"," ")</f>
        <v xml:space="preserve"> </v>
      </c>
      <c r="C71" s="14" t="str">
        <f t="shared" si="3"/>
        <v xml:space="preserve"> </v>
      </c>
      <c r="D71" s="10"/>
    </row>
    <row r="72" spans="1:4" x14ac:dyDescent="0.3">
      <c r="A72" s="9"/>
      <c r="B72" s="18" t="str">
        <f>IF(C35&gt;3,"e-mail:"," ")</f>
        <v xml:space="preserve"> </v>
      </c>
      <c r="C72" s="14" t="str">
        <f t="shared" si="3"/>
        <v xml:space="preserve"> </v>
      </c>
      <c r="D72" s="10"/>
    </row>
    <row r="73" spans="1:4" x14ac:dyDescent="0.3">
      <c r="A73" s="9"/>
      <c r="B73" s="18" t="str">
        <f>IF(C35&gt;3,"telefon:"," ")</f>
        <v xml:space="preserve"> </v>
      </c>
      <c r="C73" s="14" t="str">
        <f t="shared" si="3"/>
        <v xml:space="preserve"> </v>
      </c>
      <c r="D73" s="10"/>
    </row>
    <row r="74" spans="1:4" x14ac:dyDescent="0.3">
      <c r="A74" s="9"/>
      <c r="B74" s="18" t="str">
        <f>IF(C35&gt;3,"Smlouva o zpracování OÚ:"," ")</f>
        <v xml:space="preserve"> </v>
      </c>
      <c r="C74" s="14" t="s">
        <v>25</v>
      </c>
      <c r="D74" s="10"/>
    </row>
    <row r="75" spans="1:4" x14ac:dyDescent="0.3">
      <c r="A75" s="9"/>
      <c r="B75" s="18" t="str">
        <f>IF(AND(C35&gt;3,C74=Data!C35),"Právní předpis:"," ")</f>
        <v xml:space="preserve"> </v>
      </c>
      <c r="C75" s="14" t="str">
        <f>IF(B75=" "," ","")</f>
        <v xml:space="preserve"> </v>
      </c>
      <c r="D75" s="10"/>
    </row>
    <row r="76" spans="1:4" ht="6.75" customHeight="1" x14ac:dyDescent="0.3">
      <c r="B76" s="19"/>
      <c r="C76" s="12">
        <v>3</v>
      </c>
    </row>
    <row r="77" spans="1:4" x14ac:dyDescent="0.3">
      <c r="B77" s="18" t="str">
        <f>IF(C35&gt;4,"ZPRACOVATEL 5"," ")</f>
        <v xml:space="preserve"> </v>
      </c>
      <c r="C77" s="12"/>
    </row>
    <row r="78" spans="1:4" x14ac:dyDescent="0.3">
      <c r="A78" s="9"/>
      <c r="B78" s="18" t="str">
        <f>IF(C35&gt;4,"Firma (název) zpracovatele:"," ")</f>
        <v xml:space="preserve"> </v>
      </c>
      <c r="C78" s="14" t="str">
        <f t="shared" ref="C78:C83" si="4">IF(B78=" "," ","")</f>
        <v xml:space="preserve"> </v>
      </c>
      <c r="D78" s="10"/>
    </row>
    <row r="79" spans="1:4" x14ac:dyDescent="0.3">
      <c r="A79" s="9"/>
      <c r="B79" s="18" t="str">
        <f>IF(C35&gt;4,"se sídlem:"," ")</f>
        <v xml:space="preserve"> </v>
      </c>
      <c r="C79" s="14" t="str">
        <f t="shared" si="4"/>
        <v xml:space="preserve"> </v>
      </c>
      <c r="D79" s="10"/>
    </row>
    <row r="80" spans="1:4" x14ac:dyDescent="0.3">
      <c r="A80" s="9"/>
      <c r="B80" s="18" t="str">
        <f>IF(C35&gt;4,"IČ:"," ")</f>
        <v xml:space="preserve"> </v>
      </c>
      <c r="C80" s="14" t="str">
        <f t="shared" si="4"/>
        <v xml:space="preserve"> </v>
      </c>
      <c r="D80" s="10"/>
    </row>
    <row r="81" spans="1:4" x14ac:dyDescent="0.3">
      <c r="A81" s="9"/>
      <c r="B81" s="18" t="str">
        <f>IF(C35&gt;4,"odpovědná osoba:"," ")</f>
        <v xml:space="preserve"> </v>
      </c>
      <c r="C81" s="14" t="str">
        <f t="shared" si="4"/>
        <v xml:space="preserve"> </v>
      </c>
      <c r="D81" s="10"/>
    </row>
    <row r="82" spans="1:4" x14ac:dyDescent="0.3">
      <c r="A82" s="9"/>
      <c r="B82" s="18" t="str">
        <f>IF(C35&gt;4,"e-mail:"," ")</f>
        <v xml:space="preserve"> </v>
      </c>
      <c r="C82" s="14" t="str">
        <f t="shared" si="4"/>
        <v xml:space="preserve"> </v>
      </c>
      <c r="D82" s="10"/>
    </row>
    <row r="83" spans="1:4" x14ac:dyDescent="0.3">
      <c r="A83" s="9"/>
      <c r="B83" s="18" t="str">
        <f>IF(C35&gt;4,"telefon:"," ")</f>
        <v xml:space="preserve"> </v>
      </c>
      <c r="C83" s="14" t="str">
        <f t="shared" si="4"/>
        <v xml:space="preserve"> </v>
      </c>
      <c r="D83" s="10"/>
    </row>
    <row r="84" spans="1:4" x14ac:dyDescent="0.3">
      <c r="A84" s="9"/>
      <c r="B84" s="18" t="str">
        <f>IF(C35&gt;4,"Smlouva o zpracování OÚ:"," ")</f>
        <v xml:space="preserve"> </v>
      </c>
      <c r="C84" s="14" t="s">
        <v>25</v>
      </c>
      <c r="D84" s="10"/>
    </row>
    <row r="85" spans="1:4" x14ac:dyDescent="0.3">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419" priority="84" operator="equal">
      <formula>" "</formula>
    </cfRule>
  </conditionalFormatting>
  <conditionalFormatting sqref="B40:C45 B39">
    <cfRule type="cellIs" dxfId="418" priority="83" operator="equal">
      <formula>" "</formula>
    </cfRule>
  </conditionalFormatting>
  <conditionalFormatting sqref="B35">
    <cfRule type="cellIs" dxfId="417" priority="82" operator="equal">
      <formula>" "</formula>
    </cfRule>
  </conditionalFormatting>
  <conditionalFormatting sqref="B37">
    <cfRule type="cellIs" dxfId="416" priority="81" operator="equal">
      <formula>" "</formula>
    </cfRule>
  </conditionalFormatting>
  <conditionalFormatting sqref="C40:C45">
    <cfRule type="cellIs" dxfId="415" priority="75" operator="equal">
      <formula>" "</formula>
    </cfRule>
    <cfRule type="cellIs" dxfId="414" priority="80" operator="equal">
      <formula>" "</formula>
    </cfRule>
  </conditionalFormatting>
  <conditionalFormatting sqref="C40">
    <cfRule type="cellIs" dxfId="413" priority="79" operator="equal">
      <formula>" "</formula>
    </cfRule>
  </conditionalFormatting>
  <conditionalFormatting sqref="C41">
    <cfRule type="cellIs" dxfId="412" priority="78" operator="equal">
      <formula>" "</formula>
    </cfRule>
  </conditionalFormatting>
  <conditionalFormatting sqref="C42">
    <cfRule type="cellIs" dxfId="411" priority="77" operator="equal">
      <formula>" "</formula>
    </cfRule>
  </conditionalFormatting>
  <conditionalFormatting sqref="C43">
    <cfRule type="cellIs" dxfId="410" priority="76" operator="equal">
      <formula>" "</formula>
    </cfRule>
  </conditionalFormatting>
  <conditionalFormatting sqref="C35">
    <cfRule type="expression" dxfId="409" priority="74">
      <formula>$B$35="Počet zpracovatelů:"</formula>
    </cfRule>
  </conditionalFormatting>
  <conditionalFormatting sqref="C44">
    <cfRule type="expression" dxfId="408" priority="73">
      <formula>$B$44="Smlouva o zpracování OÚ:"</formula>
    </cfRule>
  </conditionalFormatting>
  <conditionalFormatting sqref="B48:C48">
    <cfRule type="cellIs" dxfId="407" priority="72" operator="equal">
      <formula>" "</formula>
    </cfRule>
  </conditionalFormatting>
  <conditionalFormatting sqref="B49:C53 B55:C55 B54">
    <cfRule type="cellIs" dxfId="406" priority="71" operator="equal">
      <formula>" "</formula>
    </cfRule>
  </conditionalFormatting>
  <conditionalFormatting sqref="B47">
    <cfRule type="cellIs" dxfId="405" priority="70" operator="equal">
      <formula>" "</formula>
    </cfRule>
  </conditionalFormatting>
  <conditionalFormatting sqref="C48:C53 C55">
    <cfRule type="cellIs" dxfId="404" priority="63" operator="equal">
      <formula>" "</formula>
    </cfRule>
    <cfRule type="cellIs" dxfId="403" priority="69" operator="equal">
      <formula>" "</formula>
    </cfRule>
  </conditionalFormatting>
  <conditionalFormatting sqref="C49">
    <cfRule type="cellIs" dxfId="402" priority="68" operator="equal">
      <formula>" "</formula>
    </cfRule>
  </conditionalFormatting>
  <conditionalFormatting sqref="C50">
    <cfRule type="cellIs" dxfId="401" priority="67" operator="equal">
      <formula>" "</formula>
    </cfRule>
  </conditionalFormatting>
  <conditionalFormatting sqref="C51">
    <cfRule type="cellIs" dxfId="400" priority="66" operator="equal">
      <formula>" "</formula>
    </cfRule>
  </conditionalFormatting>
  <conditionalFormatting sqref="C52">
    <cfRule type="cellIs" dxfId="399" priority="65" operator="equal">
      <formula>" "</formula>
    </cfRule>
  </conditionalFormatting>
  <conditionalFormatting sqref="C53">
    <cfRule type="cellIs" dxfId="398" priority="64" operator="equal">
      <formula>" "</formula>
    </cfRule>
  </conditionalFormatting>
  <conditionalFormatting sqref="B58:C58">
    <cfRule type="cellIs" dxfId="397" priority="62" operator="equal">
      <formula>" "</formula>
    </cfRule>
  </conditionalFormatting>
  <conditionalFormatting sqref="B59:C65">
    <cfRule type="cellIs" dxfId="396" priority="61" operator="equal">
      <formula>" "</formula>
    </cfRule>
  </conditionalFormatting>
  <conditionalFormatting sqref="B57">
    <cfRule type="cellIs" dxfId="395" priority="60" operator="equal">
      <formula>" "</formula>
    </cfRule>
  </conditionalFormatting>
  <conditionalFormatting sqref="C58:C65">
    <cfRule type="cellIs" dxfId="394" priority="53" operator="equal">
      <formula>" "</formula>
    </cfRule>
    <cfRule type="cellIs" dxfId="393" priority="59" operator="equal">
      <formula>" "</formula>
    </cfRule>
  </conditionalFormatting>
  <conditionalFormatting sqref="C59">
    <cfRule type="cellIs" dxfId="392" priority="58" operator="equal">
      <formula>" "</formula>
    </cfRule>
  </conditionalFormatting>
  <conditionalFormatting sqref="C60">
    <cfRule type="cellIs" dxfId="391" priority="57" operator="equal">
      <formula>" "</formula>
    </cfRule>
  </conditionalFormatting>
  <conditionalFormatting sqref="C61">
    <cfRule type="cellIs" dxfId="390" priority="56" operator="equal">
      <formula>" "</formula>
    </cfRule>
  </conditionalFormatting>
  <conditionalFormatting sqref="C62">
    <cfRule type="cellIs" dxfId="389" priority="55" operator="equal">
      <formula>" "</formula>
    </cfRule>
  </conditionalFormatting>
  <conditionalFormatting sqref="C63">
    <cfRule type="cellIs" dxfId="388" priority="54" operator="equal">
      <formula>" "</formula>
    </cfRule>
  </conditionalFormatting>
  <conditionalFormatting sqref="C64">
    <cfRule type="expression" dxfId="387" priority="52">
      <formula>$B$64="Smlouva o zpracování OÚ:"</formula>
    </cfRule>
  </conditionalFormatting>
  <conditionalFormatting sqref="B68:C68">
    <cfRule type="cellIs" dxfId="386" priority="51" operator="equal">
      <formula>" "</formula>
    </cfRule>
  </conditionalFormatting>
  <conditionalFormatting sqref="B69:C75">
    <cfRule type="cellIs" dxfId="385" priority="50" operator="equal">
      <formula>" "</formula>
    </cfRule>
  </conditionalFormatting>
  <conditionalFormatting sqref="B67">
    <cfRule type="cellIs" dxfId="384" priority="49" operator="equal">
      <formula>" "</formula>
    </cfRule>
  </conditionalFormatting>
  <conditionalFormatting sqref="C68:C75">
    <cfRule type="cellIs" dxfId="383" priority="42" operator="equal">
      <formula>" "</formula>
    </cfRule>
    <cfRule type="cellIs" dxfId="382" priority="48" operator="equal">
      <formula>" "</formula>
    </cfRule>
  </conditionalFormatting>
  <conditionalFormatting sqref="C69">
    <cfRule type="cellIs" dxfId="381" priority="47" operator="equal">
      <formula>" "</formula>
    </cfRule>
  </conditionalFormatting>
  <conditionalFormatting sqref="C70">
    <cfRule type="cellIs" dxfId="380" priority="46" operator="equal">
      <formula>" "</formula>
    </cfRule>
  </conditionalFormatting>
  <conditionalFormatting sqref="C71">
    <cfRule type="cellIs" dxfId="379" priority="45" operator="equal">
      <formula>" "</formula>
    </cfRule>
  </conditionalFormatting>
  <conditionalFormatting sqref="C72">
    <cfRule type="cellIs" dxfId="378" priority="44" operator="equal">
      <formula>" "</formula>
    </cfRule>
  </conditionalFormatting>
  <conditionalFormatting sqref="C73">
    <cfRule type="cellIs" dxfId="377" priority="43" operator="equal">
      <formula>" "</formula>
    </cfRule>
  </conditionalFormatting>
  <conditionalFormatting sqref="C74">
    <cfRule type="expression" dxfId="376" priority="41">
      <formula>$B$74="Smlouva o zpracování OÚ:"</formula>
    </cfRule>
  </conditionalFormatting>
  <conditionalFormatting sqref="B78:C78">
    <cfRule type="cellIs" dxfId="375" priority="40" operator="equal">
      <formula>" "</formula>
    </cfRule>
  </conditionalFormatting>
  <conditionalFormatting sqref="B79:C85">
    <cfRule type="cellIs" dxfId="374" priority="39" operator="equal">
      <formula>" "</formula>
    </cfRule>
  </conditionalFormatting>
  <conditionalFormatting sqref="B77">
    <cfRule type="cellIs" dxfId="373" priority="38" operator="equal">
      <formula>" "</formula>
    </cfRule>
  </conditionalFormatting>
  <conditionalFormatting sqref="C78:C85">
    <cfRule type="cellIs" dxfId="372" priority="31" operator="equal">
      <formula>" "</formula>
    </cfRule>
    <cfRule type="cellIs" dxfId="371" priority="37" operator="equal">
      <formula>" "</formula>
    </cfRule>
  </conditionalFormatting>
  <conditionalFormatting sqref="C79">
    <cfRule type="cellIs" dxfId="370" priority="36" operator="equal">
      <formula>" "</formula>
    </cfRule>
  </conditionalFormatting>
  <conditionalFormatting sqref="C80">
    <cfRule type="cellIs" dxfId="369" priority="35" operator="equal">
      <formula>" "</formula>
    </cfRule>
  </conditionalFormatting>
  <conditionalFormatting sqref="C81">
    <cfRule type="cellIs" dxfId="368" priority="34" operator="equal">
      <formula>" "</formula>
    </cfRule>
  </conditionalFormatting>
  <conditionalFormatting sqref="C82">
    <cfRule type="cellIs" dxfId="367" priority="33" operator="equal">
      <formula>" "</formula>
    </cfRule>
  </conditionalFormatting>
  <conditionalFormatting sqref="C83">
    <cfRule type="cellIs" dxfId="366" priority="32" operator="equal">
      <formula>" "</formula>
    </cfRule>
  </conditionalFormatting>
  <conditionalFormatting sqref="C84">
    <cfRule type="expression" dxfId="365" priority="30">
      <formula>$B$84="Smlouva o zpracování OÚ:"</formula>
    </cfRule>
  </conditionalFormatting>
  <conditionalFormatting sqref="C54">
    <cfRule type="cellIs" dxfId="364" priority="29" operator="equal">
      <formula>" "</formula>
    </cfRule>
  </conditionalFormatting>
  <conditionalFormatting sqref="C54">
    <cfRule type="cellIs" dxfId="363" priority="27" operator="equal">
      <formula>" "</formula>
    </cfRule>
    <cfRule type="cellIs" dxfId="362" priority="28" operator="equal">
      <formula>" "</formula>
    </cfRule>
  </conditionalFormatting>
  <conditionalFormatting sqref="C54">
    <cfRule type="expression" dxfId="361" priority="26">
      <formula>$B$54="Smlouva o zpracování OÚ:"</formula>
    </cfRule>
  </conditionalFormatting>
  <conditionalFormatting sqref="C38">
    <cfRule type="cellIs" dxfId="360" priority="25" operator="equal">
      <formula>" "</formula>
    </cfRule>
  </conditionalFormatting>
  <conditionalFormatting sqref="C39">
    <cfRule type="cellIs" dxfId="359" priority="24" operator="equal">
      <formula>" "</formula>
    </cfRule>
  </conditionalFormatting>
  <conditionalFormatting sqref="C38:C39">
    <cfRule type="cellIs" dxfId="358" priority="21" operator="equal">
      <formula>" "</formula>
    </cfRule>
    <cfRule type="cellIs" dxfId="357" priority="23" operator="equal">
      <formula>" "</formula>
    </cfRule>
  </conditionalFormatting>
  <conditionalFormatting sqref="C39">
    <cfRule type="cellIs" dxfId="356" priority="22" operator="equal">
      <formula>" "</formula>
    </cfRule>
  </conditionalFormatting>
  <conditionalFormatting sqref="C22">
    <cfRule type="cellIs" dxfId="355" priority="19" operator="equal">
      <formula>"NEVÍM"</formula>
    </cfRule>
    <cfRule type="cellIs" dxfId="354" priority="20" operator="equal">
      <formula>"ANO"</formula>
    </cfRule>
  </conditionalFormatting>
  <conditionalFormatting sqref="C20">
    <cfRule type="expression" dxfId="353" priority="18">
      <formula>$B$20="      - jejich druh:"</formula>
    </cfRule>
  </conditionalFormatting>
  <conditionalFormatting sqref="C21">
    <cfRule type="expression" dxfId="352" priority="17">
      <formula>$B$20="      - jejich druh:"</formula>
    </cfRule>
  </conditionalFormatting>
  <conditionalFormatting sqref="C19">
    <cfRule type="cellIs" dxfId="351" priority="16" operator="equal">
      <formula>"NEVÍM"</formula>
    </cfRule>
  </conditionalFormatting>
  <conditionalFormatting sqref="C32">
    <cfRule type="cellIs" dxfId="350" priority="14" operator="equal">
      <formula>"NEVÍM"</formula>
    </cfRule>
    <cfRule type="cellIs" dxfId="349" priority="15" operator="equal">
      <formula>"ANO"</formula>
    </cfRule>
  </conditionalFormatting>
  <conditionalFormatting sqref="C29">
    <cfRule type="cellIs" dxfId="348" priority="12" operator="equal">
      <formula>"NEVÍM"</formula>
    </cfRule>
    <cfRule type="cellIs" dxfId="347" priority="13" operator="equal">
      <formula>"ANO"</formula>
    </cfRule>
  </conditionalFormatting>
  <conditionalFormatting sqref="C31">
    <cfRule type="expression" dxfId="346" priority="2">
      <formula>$C$30="NE"</formula>
    </cfRule>
  </conditionalFormatting>
  <conditionalFormatting sqref="B31">
    <cfRule type="expression" dxfId="345"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opLeftCell="A4" zoomScaleNormal="100" workbookViewId="0">
      <selection activeCell="C9" sqref="C9"/>
    </sheetView>
  </sheetViews>
  <sheetFormatPr defaultColWidth="9.109375" defaultRowHeight="14.4" x14ac:dyDescent="0.3"/>
  <cols>
    <col min="1" max="1" width="3.33203125" style="6" customWidth="1"/>
    <col min="2" max="2" width="31.33203125" style="21" customWidth="1"/>
    <col min="3" max="3" width="65" style="6" customWidth="1"/>
    <col min="4" max="4" width="2.88671875" style="6" customWidth="1"/>
    <col min="5" max="16384" width="9.109375" style="6"/>
  </cols>
  <sheetData>
    <row r="1" spans="1:4" ht="15" x14ac:dyDescent="0.25">
      <c r="B1" s="17"/>
      <c r="C1" s="11"/>
    </row>
    <row r="2" spans="1:4" ht="15.6" x14ac:dyDescent="0.3">
      <c r="A2" s="9"/>
      <c r="B2" s="18" t="s">
        <v>5</v>
      </c>
      <c r="C2" s="22" t="s">
        <v>250</v>
      </c>
      <c r="D2" s="10"/>
    </row>
    <row r="3" spans="1:4" x14ac:dyDescent="0.3">
      <c r="A3" s="9"/>
      <c r="B3" s="18" t="s">
        <v>20</v>
      </c>
      <c r="C3" s="13"/>
      <c r="D3" s="10"/>
    </row>
    <row r="4" spans="1:4" x14ac:dyDescent="0.3">
      <c r="A4" s="9"/>
      <c r="B4" s="18" t="s">
        <v>14</v>
      </c>
      <c r="C4" s="14" t="s">
        <v>251</v>
      </c>
      <c r="D4" s="10"/>
    </row>
    <row r="5" spans="1:4" x14ac:dyDescent="0.3">
      <c r="A5" s="9"/>
      <c r="B5" s="18" t="s">
        <v>15</v>
      </c>
      <c r="C5" s="14"/>
      <c r="D5" s="10"/>
    </row>
    <row r="6" spans="1:4" x14ac:dyDescent="0.3">
      <c r="A6" s="9"/>
      <c r="B6" s="18" t="s">
        <v>33</v>
      </c>
      <c r="C6" s="14" t="s">
        <v>253</v>
      </c>
      <c r="D6" s="10"/>
    </row>
    <row r="7" spans="1:4" ht="15" x14ac:dyDescent="0.25">
      <c r="A7" s="9"/>
      <c r="B7" s="18" t="s">
        <v>34</v>
      </c>
      <c r="C7" s="46" t="s">
        <v>254</v>
      </c>
      <c r="D7" s="10"/>
    </row>
    <row r="8" spans="1:4" ht="15" x14ac:dyDescent="0.25">
      <c r="A8" s="9"/>
      <c r="B8" s="18" t="s">
        <v>35</v>
      </c>
      <c r="C8" s="47" t="s">
        <v>255</v>
      </c>
      <c r="D8" s="10"/>
    </row>
    <row r="9" spans="1:4" x14ac:dyDescent="0.3">
      <c r="A9" s="9"/>
      <c r="B9" s="18" t="s">
        <v>44</v>
      </c>
      <c r="C9" s="14" t="s">
        <v>267</v>
      </c>
      <c r="D9" s="10"/>
    </row>
    <row r="10" spans="1:4" x14ac:dyDescent="0.3">
      <c r="A10" s="9"/>
      <c r="B10" s="18" t="s">
        <v>45</v>
      </c>
      <c r="C10" s="14" t="s">
        <v>220</v>
      </c>
      <c r="D10" s="10"/>
    </row>
    <row r="11" spans="1:4" ht="15" x14ac:dyDescent="0.25">
      <c r="B11" s="19"/>
      <c r="C11" s="12"/>
    </row>
    <row r="12" spans="1:4" x14ac:dyDescent="0.3">
      <c r="A12" s="9"/>
      <c r="B12" s="18" t="s">
        <v>28</v>
      </c>
      <c r="C12" s="23">
        <v>12000</v>
      </c>
      <c r="D12" s="10"/>
    </row>
    <row r="13" spans="1:4" x14ac:dyDescent="0.3">
      <c r="A13" s="9"/>
      <c r="B13" s="18" t="s">
        <v>32</v>
      </c>
      <c r="C13" s="14" t="s">
        <v>220</v>
      </c>
      <c r="D13" s="10"/>
    </row>
    <row r="14" spans="1:4" x14ac:dyDescent="0.3">
      <c r="A14" s="9"/>
      <c r="B14" s="18" t="s">
        <v>40</v>
      </c>
      <c r="C14" s="14" t="s">
        <v>221</v>
      </c>
      <c r="D14" s="10"/>
    </row>
    <row r="15" spans="1:4" x14ac:dyDescent="0.3">
      <c r="A15" s="9"/>
      <c r="B15" s="18" t="s">
        <v>36</v>
      </c>
      <c r="C15" s="14" t="s">
        <v>37</v>
      </c>
      <c r="D15" s="10"/>
    </row>
    <row r="16" spans="1:4" x14ac:dyDescent="0.3">
      <c r="A16" s="9"/>
      <c r="B16" s="18" t="s">
        <v>56</v>
      </c>
      <c r="C16" s="14" t="s">
        <v>18</v>
      </c>
      <c r="D16" s="10"/>
    </row>
    <row r="17" spans="1:4" x14ac:dyDescent="0.3">
      <c r="A17" s="9"/>
      <c r="B17" s="18" t="s">
        <v>29</v>
      </c>
      <c r="C17" s="14" t="s">
        <v>222</v>
      </c>
      <c r="D17" s="10"/>
    </row>
    <row r="18" spans="1:4" x14ac:dyDescent="0.3">
      <c r="A18" s="9"/>
      <c r="B18" s="18" t="s">
        <v>47</v>
      </c>
      <c r="C18" s="14" t="s">
        <v>256</v>
      </c>
      <c r="D18" s="10"/>
    </row>
    <row r="19" spans="1:4" x14ac:dyDescent="0.3">
      <c r="A19" s="9"/>
      <c r="B19" s="18" t="s">
        <v>30</v>
      </c>
      <c r="C19" s="14" t="s">
        <v>18</v>
      </c>
      <c r="D19" s="10"/>
    </row>
    <row r="20" spans="1:4" ht="15" x14ac:dyDescent="0.25">
      <c r="A20" s="9"/>
      <c r="B20" s="18" t="str">
        <f>IF(C19="ANO","      - jejich druh:","")</f>
        <v/>
      </c>
      <c r="C20" s="12"/>
      <c r="D20" s="10"/>
    </row>
    <row r="21" spans="1:4" ht="15" x14ac:dyDescent="0.25">
      <c r="A21" s="9"/>
      <c r="B21" s="18" t="str">
        <f>IF(C19="ANO","      - zákonnost zpracování:","")</f>
        <v/>
      </c>
      <c r="C21" s="12"/>
      <c r="D21" s="10"/>
    </row>
    <row r="22" spans="1:4" x14ac:dyDescent="0.3">
      <c r="A22" s="9"/>
      <c r="B22" s="18" t="s">
        <v>31</v>
      </c>
      <c r="C22" s="14" t="s">
        <v>18</v>
      </c>
      <c r="D22" s="10"/>
    </row>
    <row r="23" spans="1:4" ht="28.8" x14ac:dyDescent="0.3">
      <c r="A23" s="9"/>
      <c r="B23" s="24" t="s">
        <v>48</v>
      </c>
      <c r="C23" s="14" t="s">
        <v>258</v>
      </c>
      <c r="D23" s="10"/>
    </row>
    <row r="24" spans="1:4" ht="28.8" x14ac:dyDescent="0.3">
      <c r="A24" s="9"/>
      <c r="B24" s="24" t="s">
        <v>49</v>
      </c>
      <c r="C24" s="14" t="s">
        <v>257</v>
      </c>
      <c r="D24" s="10"/>
    </row>
    <row r="25" spans="1:4" x14ac:dyDescent="0.3">
      <c r="A25" s="9"/>
      <c r="B25" s="24" t="s">
        <v>53</v>
      </c>
      <c r="C25" s="14" t="s">
        <v>18</v>
      </c>
      <c r="D25" s="10"/>
    </row>
    <row r="26" spans="1:4" x14ac:dyDescent="0.3">
      <c r="A26" s="9"/>
      <c r="B26" s="24" t="s">
        <v>60</v>
      </c>
      <c r="C26" s="14" t="s">
        <v>252</v>
      </c>
      <c r="D26" s="10"/>
    </row>
    <row r="27" spans="1:4" ht="57.6" x14ac:dyDescent="0.3">
      <c r="A27" s="9"/>
      <c r="B27" s="18" t="s">
        <v>61</v>
      </c>
      <c r="C27" s="14" t="s">
        <v>259</v>
      </c>
      <c r="D27" s="10"/>
    </row>
    <row r="28" spans="1:4" x14ac:dyDescent="0.3">
      <c r="A28" s="9"/>
      <c r="B28" s="18" t="s">
        <v>51</v>
      </c>
      <c r="C28" s="14"/>
      <c r="D28" s="10"/>
    </row>
    <row r="29" spans="1:4" x14ac:dyDescent="0.3">
      <c r="A29" s="9"/>
      <c r="B29" s="18" t="s">
        <v>52</v>
      </c>
      <c r="C29" s="14" t="s">
        <v>18</v>
      </c>
      <c r="D29" s="10"/>
    </row>
    <row r="30" spans="1:4" x14ac:dyDescent="0.3">
      <c r="A30" s="9"/>
      <c r="B30" s="18" t="s">
        <v>62</v>
      </c>
      <c r="C30" s="14" t="s">
        <v>18</v>
      </c>
      <c r="D30" s="10"/>
    </row>
    <row r="31" spans="1:4" x14ac:dyDescent="0.3">
      <c r="A31" s="9"/>
      <c r="B31" s="18" t="s">
        <v>63</v>
      </c>
      <c r="C31" s="14" t="s">
        <v>18</v>
      </c>
      <c r="D31" s="10"/>
    </row>
    <row r="32" spans="1:4" x14ac:dyDescent="0.3">
      <c r="A32" s="9"/>
      <c r="B32" s="18" t="s">
        <v>46</v>
      </c>
      <c r="C32" s="14" t="s">
        <v>18</v>
      </c>
      <c r="D32" s="10"/>
    </row>
    <row r="33" spans="1:4" ht="6.75" customHeight="1" x14ac:dyDescent="0.3">
      <c r="B33" s="19"/>
      <c r="C33" s="12"/>
    </row>
    <row r="34" spans="1:4" x14ac:dyDescent="0.3">
      <c r="A34" s="9"/>
      <c r="B34" s="18" t="s">
        <v>16</v>
      </c>
      <c r="C34" s="15" t="s">
        <v>18</v>
      </c>
      <c r="D34" s="10"/>
    </row>
    <row r="35" spans="1:4" x14ac:dyDescent="0.3">
      <c r="A35" s="9"/>
      <c r="B35" s="20" t="str">
        <f>IF(C34="ANO","Počet zpracovatelů:"," ")</f>
        <v xml:space="preserve"> </v>
      </c>
      <c r="C35" s="16"/>
      <c r="D35" s="10"/>
    </row>
    <row r="36" spans="1:4" ht="6.75" customHeight="1" x14ac:dyDescent="0.3">
      <c r="B36" s="19"/>
      <c r="C36" s="12">
        <v>3</v>
      </c>
    </row>
    <row r="37" spans="1:4" x14ac:dyDescent="0.3">
      <c r="B37" s="18" t="str">
        <f>IF(C35&gt;0,"ZPRACOVATEL 1"," ")</f>
        <v xml:space="preserve"> </v>
      </c>
      <c r="C37" s="12"/>
    </row>
    <row r="38" spans="1:4" x14ac:dyDescent="0.3">
      <c r="A38" s="9"/>
      <c r="B38" s="18" t="str">
        <f>IF(C35&gt;0,"Firma (název) zpracovatele:"," ")</f>
        <v xml:space="preserve"> </v>
      </c>
      <c r="C38" s="14" t="str">
        <f t="shared" ref="C38:C43" si="0">IF(B38=" "," ","")</f>
        <v xml:space="preserve"> </v>
      </c>
      <c r="D38" s="10"/>
    </row>
    <row r="39" spans="1:4" x14ac:dyDescent="0.3">
      <c r="A39" s="9"/>
      <c r="B39" s="18" t="str">
        <f>IF(C35&gt;0,"se sídlem:"," ")</f>
        <v xml:space="preserve"> </v>
      </c>
      <c r="C39" s="14" t="str">
        <f t="shared" si="0"/>
        <v xml:space="preserve"> </v>
      </c>
      <c r="D39" s="10"/>
    </row>
    <row r="40" spans="1:4" x14ac:dyDescent="0.3">
      <c r="A40" s="9"/>
      <c r="B40" s="18" t="str">
        <f>IF(C35&gt;0,"IČ:"," ")</f>
        <v xml:space="preserve"> </v>
      </c>
      <c r="C40" s="14" t="str">
        <f t="shared" si="0"/>
        <v xml:space="preserve"> </v>
      </c>
      <c r="D40" s="10"/>
    </row>
    <row r="41" spans="1:4" x14ac:dyDescent="0.3">
      <c r="A41" s="9"/>
      <c r="B41" s="18" t="str">
        <f>IF(C35&gt;0,"odpovědná osoba:"," ")</f>
        <v xml:space="preserve"> </v>
      </c>
      <c r="C41" s="14" t="str">
        <f t="shared" si="0"/>
        <v xml:space="preserve"> </v>
      </c>
      <c r="D41" s="10"/>
    </row>
    <row r="42" spans="1:4" x14ac:dyDescent="0.3">
      <c r="A42" s="9"/>
      <c r="B42" s="18" t="str">
        <f>IF(C35&gt;0,"e-mail:"," ")</f>
        <v xml:space="preserve"> </v>
      </c>
      <c r="C42" s="14" t="str">
        <f t="shared" si="0"/>
        <v xml:space="preserve"> </v>
      </c>
      <c r="D42" s="10"/>
    </row>
    <row r="43" spans="1:4" x14ac:dyDescent="0.3">
      <c r="A43" s="9"/>
      <c r="B43" s="18" t="str">
        <f>IF(C35&gt;0,"telefon:"," ")</f>
        <v xml:space="preserve"> </v>
      </c>
      <c r="C43" s="14" t="str">
        <f t="shared" si="0"/>
        <v xml:space="preserve"> </v>
      </c>
      <c r="D43" s="10"/>
    </row>
    <row r="44" spans="1:4" x14ac:dyDescent="0.3">
      <c r="A44" s="9"/>
      <c r="B44" s="18" t="str">
        <f>IF(C35&gt;0,"Smlouva o zpracování OÚ:"," ")</f>
        <v xml:space="preserve"> </v>
      </c>
      <c r="C44" s="14" t="s">
        <v>25</v>
      </c>
      <c r="D44" s="10"/>
    </row>
    <row r="45" spans="1:4" x14ac:dyDescent="0.3">
      <c r="A45" s="9"/>
      <c r="B45" s="18" t="str">
        <f>IF(AND(C35&gt;0,C44=Data!C5),"Právní předpis:"," ")</f>
        <v xml:space="preserve"> </v>
      </c>
      <c r="C45" s="14" t="str">
        <f>IF(B45=" "," ","")</f>
        <v xml:space="preserve"> </v>
      </c>
      <c r="D45" s="10"/>
    </row>
    <row r="46" spans="1:4" ht="6.75" customHeight="1" x14ac:dyDescent="0.3">
      <c r="B46" s="19"/>
      <c r="C46" s="12">
        <v>3</v>
      </c>
    </row>
    <row r="47" spans="1:4" x14ac:dyDescent="0.3">
      <c r="B47" s="18" t="str">
        <f>IF(C35&gt;1,"ZPRACOVATEL 2"," ")</f>
        <v xml:space="preserve"> </v>
      </c>
      <c r="C47" s="12"/>
    </row>
    <row r="48" spans="1:4" x14ac:dyDescent="0.3">
      <c r="A48" s="9"/>
      <c r="B48" s="18" t="str">
        <f>IF(C35&gt;1,"Firma (název) zpracovatele:"," ")</f>
        <v xml:space="preserve"> </v>
      </c>
      <c r="C48" s="14" t="str">
        <f t="shared" ref="C48:C53" si="1">IF(B48=" "," ","")</f>
        <v xml:space="preserve"> </v>
      </c>
      <c r="D48" s="10"/>
    </row>
    <row r="49" spans="1:4" x14ac:dyDescent="0.3">
      <c r="A49" s="9"/>
      <c r="B49" s="18" t="str">
        <f>IF(C35&gt;1,"se sídlem:"," ")</f>
        <v xml:space="preserve"> </v>
      </c>
      <c r="C49" s="14" t="str">
        <f t="shared" si="1"/>
        <v xml:space="preserve"> </v>
      </c>
      <c r="D49" s="10"/>
    </row>
    <row r="50" spans="1:4" x14ac:dyDescent="0.3">
      <c r="A50" s="9"/>
      <c r="B50" s="18" t="str">
        <f>IF(C35&gt;1,"IČ:"," ")</f>
        <v xml:space="preserve"> </v>
      </c>
      <c r="C50" s="14" t="str">
        <f t="shared" si="1"/>
        <v xml:space="preserve"> </v>
      </c>
      <c r="D50" s="10"/>
    </row>
    <row r="51" spans="1:4" x14ac:dyDescent="0.3">
      <c r="A51" s="9"/>
      <c r="B51" s="18" t="str">
        <f>IF(C35&gt;1,"odpovědná osoba:"," ")</f>
        <v xml:space="preserve"> </v>
      </c>
      <c r="C51" s="14" t="str">
        <f t="shared" si="1"/>
        <v xml:space="preserve"> </v>
      </c>
      <c r="D51" s="10"/>
    </row>
    <row r="52" spans="1:4" x14ac:dyDescent="0.3">
      <c r="A52" s="9"/>
      <c r="B52" s="18" t="str">
        <f>IF(C35&gt;1,"e-mail:"," ")</f>
        <v xml:space="preserve"> </v>
      </c>
      <c r="C52" s="14" t="str">
        <f t="shared" si="1"/>
        <v xml:space="preserve"> </v>
      </c>
      <c r="D52" s="10"/>
    </row>
    <row r="53" spans="1:4" x14ac:dyDescent="0.3">
      <c r="A53" s="9"/>
      <c r="B53" s="18" t="str">
        <f>IF(C35&gt;1,"telefon:"," ")</f>
        <v xml:space="preserve"> </v>
      </c>
      <c r="C53" s="14" t="str">
        <f t="shared" si="1"/>
        <v xml:space="preserve"> </v>
      </c>
      <c r="D53" s="10"/>
    </row>
    <row r="54" spans="1:4" x14ac:dyDescent="0.3">
      <c r="A54" s="9"/>
      <c r="B54" s="18" t="str">
        <f>IF(C35&gt;1,"Smlouva o zpracování OÚ:"," ")</f>
        <v xml:space="preserve"> </v>
      </c>
      <c r="C54" s="14" t="s">
        <v>25</v>
      </c>
      <c r="D54" s="10"/>
    </row>
    <row r="55" spans="1:4" x14ac:dyDescent="0.3">
      <c r="A55" s="9"/>
      <c r="B55" s="18" t="str">
        <f>IF(AND(C35&gt;1,C54=Data!C5),"Právní předpis:"," ")</f>
        <v xml:space="preserve"> </v>
      </c>
      <c r="C55" s="14" t="str">
        <f>IF(B55=" "," ","")</f>
        <v xml:space="preserve"> </v>
      </c>
      <c r="D55" s="10"/>
    </row>
    <row r="56" spans="1:4" ht="6.75" customHeight="1" x14ac:dyDescent="0.3">
      <c r="B56" s="19"/>
      <c r="C56" s="12">
        <v>3</v>
      </c>
    </row>
    <row r="57" spans="1:4" x14ac:dyDescent="0.3">
      <c r="B57" s="18" t="str">
        <f>IF(C35&gt;2,"ZPRACOVATEL 3"," ")</f>
        <v xml:space="preserve"> </v>
      </c>
      <c r="C57" s="12"/>
    </row>
    <row r="58" spans="1:4" x14ac:dyDescent="0.3">
      <c r="A58" s="9"/>
      <c r="B58" s="18" t="str">
        <f>IF(C35&gt;2,"Firma (název) zpracovatele:"," ")</f>
        <v xml:space="preserve"> </v>
      </c>
      <c r="C58" s="14" t="str">
        <f t="shared" ref="C58:C63" si="2">IF(B58=" "," ","")</f>
        <v xml:space="preserve"> </v>
      </c>
      <c r="D58" s="10"/>
    </row>
    <row r="59" spans="1:4" x14ac:dyDescent="0.3">
      <c r="A59" s="9"/>
      <c r="B59" s="18" t="str">
        <f>IF(C35&gt;2,"se sídlem:"," ")</f>
        <v xml:space="preserve"> </v>
      </c>
      <c r="C59" s="14" t="str">
        <f t="shared" si="2"/>
        <v xml:space="preserve"> </v>
      </c>
      <c r="D59" s="10"/>
    </row>
    <row r="60" spans="1:4" x14ac:dyDescent="0.3">
      <c r="A60" s="9"/>
      <c r="B60" s="18" t="str">
        <f>IF(C35&gt;2,"IČ:"," ")</f>
        <v xml:space="preserve"> </v>
      </c>
      <c r="C60" s="14" t="str">
        <f t="shared" si="2"/>
        <v xml:space="preserve"> </v>
      </c>
      <c r="D60" s="10"/>
    </row>
    <row r="61" spans="1:4" x14ac:dyDescent="0.3">
      <c r="A61" s="9"/>
      <c r="B61" s="18" t="str">
        <f>IF(C35&gt;2,"odpovědná osoba:"," ")</f>
        <v xml:space="preserve"> </v>
      </c>
      <c r="C61" s="14" t="str">
        <f t="shared" si="2"/>
        <v xml:space="preserve"> </v>
      </c>
      <c r="D61" s="10"/>
    </row>
    <row r="62" spans="1:4" x14ac:dyDescent="0.3">
      <c r="A62" s="9"/>
      <c r="B62" s="18" t="str">
        <f>IF(C35&gt;2,"e-mail:"," ")</f>
        <v xml:space="preserve"> </v>
      </c>
      <c r="C62" s="14" t="str">
        <f t="shared" si="2"/>
        <v xml:space="preserve"> </v>
      </c>
      <c r="D62" s="10"/>
    </row>
    <row r="63" spans="1:4" x14ac:dyDescent="0.3">
      <c r="A63" s="9"/>
      <c r="B63" s="18" t="str">
        <f>IF(C35&gt;2,"telefon:"," ")</f>
        <v xml:space="preserve"> </v>
      </c>
      <c r="C63" s="14" t="str">
        <f t="shared" si="2"/>
        <v xml:space="preserve"> </v>
      </c>
      <c r="D63" s="10"/>
    </row>
    <row r="64" spans="1:4" x14ac:dyDescent="0.3">
      <c r="A64" s="9"/>
      <c r="B64" s="18" t="str">
        <f>IF(C35&gt;2,"Smlouva o zpracování OÚ:"," ")</f>
        <v xml:space="preserve"> </v>
      </c>
      <c r="C64" s="14" t="s">
        <v>25</v>
      </c>
      <c r="D64" s="10"/>
    </row>
    <row r="65" spans="1:4" x14ac:dyDescent="0.3">
      <c r="A65" s="9"/>
      <c r="B65" s="18" t="str">
        <f>IF(AND(C35&gt;2,C64=Data!C5),"Právní předpis:"," ")</f>
        <v xml:space="preserve"> </v>
      </c>
      <c r="C65" s="14" t="str">
        <f>IF(B65=" "," ","")</f>
        <v xml:space="preserve"> </v>
      </c>
      <c r="D65" s="10"/>
    </row>
    <row r="66" spans="1:4" ht="6.75" customHeight="1" x14ac:dyDescent="0.3">
      <c r="B66" s="19"/>
      <c r="C66" s="12">
        <v>3</v>
      </c>
    </row>
    <row r="67" spans="1:4" x14ac:dyDescent="0.3">
      <c r="B67" s="18" t="str">
        <f>IF(C35&gt;3,"ZPRACOVATEL 4"," ")</f>
        <v xml:space="preserve"> </v>
      </c>
      <c r="C67" s="12"/>
    </row>
    <row r="68" spans="1:4" x14ac:dyDescent="0.3">
      <c r="A68" s="9"/>
      <c r="B68" s="18" t="str">
        <f>IF(C35&gt;3,"Firma (název) zpracovatele:"," ")</f>
        <v xml:space="preserve"> </v>
      </c>
      <c r="C68" s="14" t="str">
        <f t="shared" ref="C68:C73" si="3">IF(B68=" "," ","")</f>
        <v xml:space="preserve"> </v>
      </c>
      <c r="D68" s="10"/>
    </row>
    <row r="69" spans="1:4" x14ac:dyDescent="0.3">
      <c r="A69" s="9"/>
      <c r="B69" s="18" t="str">
        <f>IF(C35&gt;3,"se sídlem:"," ")</f>
        <v xml:space="preserve"> </v>
      </c>
      <c r="C69" s="14" t="str">
        <f t="shared" si="3"/>
        <v xml:space="preserve"> </v>
      </c>
      <c r="D69" s="10"/>
    </row>
    <row r="70" spans="1:4" x14ac:dyDescent="0.3">
      <c r="A70" s="9"/>
      <c r="B70" s="18" t="str">
        <f>IF(C35&gt;3,"IČ:"," ")</f>
        <v xml:space="preserve"> </v>
      </c>
      <c r="C70" s="14" t="str">
        <f t="shared" si="3"/>
        <v xml:space="preserve"> </v>
      </c>
      <c r="D70" s="10"/>
    </row>
    <row r="71" spans="1:4" x14ac:dyDescent="0.3">
      <c r="A71" s="9"/>
      <c r="B71" s="18" t="str">
        <f>IF(C35&gt;3,"odpovědná osoba:"," ")</f>
        <v xml:space="preserve"> </v>
      </c>
      <c r="C71" s="14" t="str">
        <f t="shared" si="3"/>
        <v xml:space="preserve"> </v>
      </c>
      <c r="D71" s="10"/>
    </row>
    <row r="72" spans="1:4" x14ac:dyDescent="0.3">
      <c r="A72" s="9"/>
      <c r="B72" s="18" t="str">
        <f>IF(C35&gt;3,"e-mail:"," ")</f>
        <v xml:space="preserve"> </v>
      </c>
      <c r="C72" s="14" t="str">
        <f t="shared" si="3"/>
        <v xml:space="preserve"> </v>
      </c>
      <c r="D72" s="10"/>
    </row>
    <row r="73" spans="1:4" x14ac:dyDescent="0.3">
      <c r="A73" s="9"/>
      <c r="B73" s="18" t="str">
        <f>IF(C35&gt;3,"telefon:"," ")</f>
        <v xml:space="preserve"> </v>
      </c>
      <c r="C73" s="14" t="str">
        <f t="shared" si="3"/>
        <v xml:space="preserve"> </v>
      </c>
      <c r="D73" s="10"/>
    </row>
    <row r="74" spans="1:4" x14ac:dyDescent="0.3">
      <c r="A74" s="9"/>
      <c r="B74" s="18" t="str">
        <f>IF(C35&gt;3,"Smlouva o zpracování OÚ:"," ")</f>
        <v xml:space="preserve"> </v>
      </c>
      <c r="C74" s="14" t="s">
        <v>25</v>
      </c>
      <c r="D74" s="10"/>
    </row>
    <row r="75" spans="1:4" x14ac:dyDescent="0.3">
      <c r="A75" s="9"/>
      <c r="B75" s="18" t="str">
        <f>IF(AND(C35&gt;3,C74=Data!C35),"Právní předpis:"," ")</f>
        <v xml:space="preserve"> </v>
      </c>
      <c r="C75" s="14" t="str">
        <f>IF(B75=" "," ","")</f>
        <v xml:space="preserve"> </v>
      </c>
      <c r="D75" s="10"/>
    </row>
    <row r="76" spans="1:4" ht="6.75" customHeight="1" x14ac:dyDescent="0.3">
      <c r="B76" s="19"/>
      <c r="C76" s="12">
        <v>3</v>
      </c>
    </row>
    <row r="77" spans="1:4" x14ac:dyDescent="0.3">
      <c r="B77" s="18" t="str">
        <f>IF(C35&gt;4,"ZPRACOVATEL 5"," ")</f>
        <v xml:space="preserve"> </v>
      </c>
      <c r="C77" s="12"/>
    </row>
    <row r="78" spans="1:4" x14ac:dyDescent="0.3">
      <c r="A78" s="9"/>
      <c r="B78" s="18" t="str">
        <f>IF(C35&gt;4,"Firma (název) zpracovatele:"," ")</f>
        <v xml:space="preserve"> </v>
      </c>
      <c r="C78" s="14" t="str">
        <f t="shared" ref="C78:C83" si="4">IF(B78=" "," ","")</f>
        <v xml:space="preserve"> </v>
      </c>
      <c r="D78" s="10"/>
    </row>
    <row r="79" spans="1:4" x14ac:dyDescent="0.3">
      <c r="A79" s="9"/>
      <c r="B79" s="18" t="str">
        <f>IF(C35&gt;4,"se sídlem:"," ")</f>
        <v xml:space="preserve"> </v>
      </c>
      <c r="C79" s="14" t="str">
        <f t="shared" si="4"/>
        <v xml:space="preserve"> </v>
      </c>
      <c r="D79" s="10"/>
    </row>
    <row r="80" spans="1:4" x14ac:dyDescent="0.3">
      <c r="A80" s="9"/>
      <c r="B80" s="18" t="str">
        <f>IF(C35&gt;4,"IČ:"," ")</f>
        <v xml:space="preserve"> </v>
      </c>
      <c r="C80" s="14" t="str">
        <f t="shared" si="4"/>
        <v xml:space="preserve"> </v>
      </c>
      <c r="D80" s="10"/>
    </row>
    <row r="81" spans="1:4" x14ac:dyDescent="0.3">
      <c r="A81" s="9"/>
      <c r="B81" s="18" t="str">
        <f>IF(C35&gt;4,"odpovědná osoba:"," ")</f>
        <v xml:space="preserve"> </v>
      </c>
      <c r="C81" s="14" t="str">
        <f t="shared" si="4"/>
        <v xml:space="preserve"> </v>
      </c>
      <c r="D81" s="10"/>
    </row>
    <row r="82" spans="1:4" x14ac:dyDescent="0.3">
      <c r="A82" s="9"/>
      <c r="B82" s="18" t="str">
        <f>IF(C35&gt;4,"e-mail:"," ")</f>
        <v xml:space="preserve"> </v>
      </c>
      <c r="C82" s="14" t="str">
        <f t="shared" si="4"/>
        <v xml:space="preserve"> </v>
      </c>
      <c r="D82" s="10"/>
    </row>
    <row r="83" spans="1:4" x14ac:dyDescent="0.3">
      <c r="A83" s="9"/>
      <c r="B83" s="18" t="str">
        <f>IF(C35&gt;4,"telefon:"," ")</f>
        <v xml:space="preserve"> </v>
      </c>
      <c r="C83" s="14" t="str">
        <f t="shared" si="4"/>
        <v xml:space="preserve"> </v>
      </c>
      <c r="D83" s="10"/>
    </row>
    <row r="84" spans="1:4" x14ac:dyDescent="0.3">
      <c r="A84" s="9"/>
      <c r="B84" s="18" t="str">
        <f>IF(C35&gt;4,"Smlouva o zpracování OÚ:"," ")</f>
        <v xml:space="preserve"> </v>
      </c>
      <c r="C84" s="14" t="s">
        <v>25</v>
      </c>
      <c r="D84" s="10"/>
    </row>
    <row r="85" spans="1:4" x14ac:dyDescent="0.3">
      <c r="A85" s="9"/>
      <c r="B85" s="18" t="str">
        <f>IF(AND(C35&gt;4,C84=Data!C45),"Právní předpis:"," ")</f>
        <v xml:space="preserve"> </v>
      </c>
      <c r="C85" s="14" t="str">
        <f>IF(B85=" "," ","")</f>
        <v xml:space="preserve"> </v>
      </c>
      <c r="D85" s="10"/>
    </row>
  </sheetData>
  <conditionalFormatting sqref="B38">
    <cfRule type="cellIs" dxfId="335" priority="84" operator="equal">
      <formula>" "</formula>
    </cfRule>
  </conditionalFormatting>
  <conditionalFormatting sqref="B40:C45 B39">
    <cfRule type="cellIs" dxfId="334" priority="83" operator="equal">
      <formula>" "</formula>
    </cfRule>
  </conditionalFormatting>
  <conditionalFormatting sqref="B35">
    <cfRule type="cellIs" dxfId="333" priority="82" operator="equal">
      <formula>" "</formula>
    </cfRule>
  </conditionalFormatting>
  <conditionalFormatting sqref="B37">
    <cfRule type="cellIs" dxfId="332" priority="81" operator="equal">
      <formula>" "</formula>
    </cfRule>
  </conditionalFormatting>
  <conditionalFormatting sqref="C40:C45">
    <cfRule type="cellIs" dxfId="331" priority="75" operator="equal">
      <formula>" "</formula>
    </cfRule>
    <cfRule type="cellIs" dxfId="330" priority="80" operator="equal">
      <formula>" "</formula>
    </cfRule>
  </conditionalFormatting>
  <conditionalFormatting sqref="C40">
    <cfRule type="cellIs" dxfId="329" priority="79" operator="equal">
      <formula>" "</formula>
    </cfRule>
  </conditionalFormatting>
  <conditionalFormatting sqref="C41">
    <cfRule type="cellIs" dxfId="328" priority="78" operator="equal">
      <formula>" "</formula>
    </cfRule>
  </conditionalFormatting>
  <conditionalFormatting sqref="C42">
    <cfRule type="cellIs" dxfId="327" priority="77" operator="equal">
      <formula>" "</formula>
    </cfRule>
  </conditionalFormatting>
  <conditionalFormatting sqref="C43">
    <cfRule type="cellIs" dxfId="326" priority="76" operator="equal">
      <formula>" "</formula>
    </cfRule>
  </conditionalFormatting>
  <conditionalFormatting sqref="C35">
    <cfRule type="expression" dxfId="325" priority="74">
      <formula>$B$35="Počet zpracovatelů:"</formula>
    </cfRule>
  </conditionalFormatting>
  <conditionalFormatting sqref="C44">
    <cfRule type="expression" dxfId="324" priority="73">
      <formula>$B$44="Smlouva o zpracování OÚ:"</formula>
    </cfRule>
  </conditionalFormatting>
  <conditionalFormatting sqref="B48:C48">
    <cfRule type="cellIs" dxfId="323" priority="72" operator="equal">
      <formula>" "</formula>
    </cfRule>
  </conditionalFormatting>
  <conditionalFormatting sqref="B49:C53 B55:C55 B54">
    <cfRule type="cellIs" dxfId="322" priority="71" operator="equal">
      <formula>" "</formula>
    </cfRule>
  </conditionalFormatting>
  <conditionalFormatting sqref="B47">
    <cfRule type="cellIs" dxfId="321" priority="70" operator="equal">
      <formula>" "</formula>
    </cfRule>
  </conditionalFormatting>
  <conditionalFormatting sqref="C48:C53 C55">
    <cfRule type="cellIs" dxfId="320" priority="63" operator="equal">
      <formula>" "</formula>
    </cfRule>
    <cfRule type="cellIs" dxfId="319" priority="69" operator="equal">
      <formula>" "</formula>
    </cfRule>
  </conditionalFormatting>
  <conditionalFormatting sqref="C49">
    <cfRule type="cellIs" dxfId="318" priority="68" operator="equal">
      <formula>" "</formula>
    </cfRule>
  </conditionalFormatting>
  <conditionalFormatting sqref="C50">
    <cfRule type="cellIs" dxfId="317" priority="67" operator="equal">
      <formula>" "</formula>
    </cfRule>
  </conditionalFormatting>
  <conditionalFormatting sqref="C51">
    <cfRule type="cellIs" dxfId="316" priority="66" operator="equal">
      <formula>" "</formula>
    </cfRule>
  </conditionalFormatting>
  <conditionalFormatting sqref="C52">
    <cfRule type="cellIs" dxfId="315" priority="65" operator="equal">
      <formula>" "</formula>
    </cfRule>
  </conditionalFormatting>
  <conditionalFormatting sqref="C53">
    <cfRule type="cellIs" dxfId="314" priority="64" operator="equal">
      <formula>" "</formula>
    </cfRule>
  </conditionalFormatting>
  <conditionalFormatting sqref="B58:C58">
    <cfRule type="cellIs" dxfId="313" priority="62" operator="equal">
      <formula>" "</formula>
    </cfRule>
  </conditionalFormatting>
  <conditionalFormatting sqref="B59:C65">
    <cfRule type="cellIs" dxfId="312" priority="61" operator="equal">
      <formula>" "</formula>
    </cfRule>
  </conditionalFormatting>
  <conditionalFormatting sqref="B57">
    <cfRule type="cellIs" dxfId="311" priority="60" operator="equal">
      <formula>" "</formula>
    </cfRule>
  </conditionalFormatting>
  <conditionalFormatting sqref="C58:C65">
    <cfRule type="cellIs" dxfId="310" priority="53" operator="equal">
      <formula>" "</formula>
    </cfRule>
    <cfRule type="cellIs" dxfId="309" priority="59" operator="equal">
      <formula>" "</formula>
    </cfRule>
  </conditionalFormatting>
  <conditionalFormatting sqref="C59">
    <cfRule type="cellIs" dxfId="308" priority="58" operator="equal">
      <formula>" "</formula>
    </cfRule>
  </conditionalFormatting>
  <conditionalFormatting sqref="C60">
    <cfRule type="cellIs" dxfId="307" priority="57" operator="equal">
      <formula>" "</formula>
    </cfRule>
  </conditionalFormatting>
  <conditionalFormatting sqref="C61">
    <cfRule type="cellIs" dxfId="306" priority="56" operator="equal">
      <formula>" "</formula>
    </cfRule>
  </conditionalFormatting>
  <conditionalFormatting sqref="C62">
    <cfRule type="cellIs" dxfId="305" priority="55" operator="equal">
      <formula>" "</formula>
    </cfRule>
  </conditionalFormatting>
  <conditionalFormatting sqref="C63">
    <cfRule type="cellIs" dxfId="304" priority="54" operator="equal">
      <formula>" "</formula>
    </cfRule>
  </conditionalFormatting>
  <conditionalFormatting sqref="C64">
    <cfRule type="expression" dxfId="303" priority="52">
      <formula>$B$64="Smlouva o zpracování OÚ:"</formula>
    </cfRule>
  </conditionalFormatting>
  <conditionalFormatting sqref="B68:C68">
    <cfRule type="cellIs" dxfId="302" priority="51" operator="equal">
      <formula>" "</formula>
    </cfRule>
  </conditionalFormatting>
  <conditionalFormatting sqref="B69:C75">
    <cfRule type="cellIs" dxfId="301" priority="50" operator="equal">
      <formula>" "</formula>
    </cfRule>
  </conditionalFormatting>
  <conditionalFormatting sqref="B67">
    <cfRule type="cellIs" dxfId="300" priority="49" operator="equal">
      <formula>" "</formula>
    </cfRule>
  </conditionalFormatting>
  <conditionalFormatting sqref="C68:C75">
    <cfRule type="cellIs" dxfId="299" priority="42" operator="equal">
      <formula>" "</formula>
    </cfRule>
    <cfRule type="cellIs" dxfId="298" priority="48" operator="equal">
      <formula>" "</formula>
    </cfRule>
  </conditionalFormatting>
  <conditionalFormatting sqref="C69">
    <cfRule type="cellIs" dxfId="297" priority="47" operator="equal">
      <formula>" "</formula>
    </cfRule>
  </conditionalFormatting>
  <conditionalFormatting sqref="C70">
    <cfRule type="cellIs" dxfId="296" priority="46" operator="equal">
      <formula>" "</formula>
    </cfRule>
  </conditionalFormatting>
  <conditionalFormatting sqref="C71">
    <cfRule type="cellIs" dxfId="295" priority="45" operator="equal">
      <formula>" "</formula>
    </cfRule>
  </conditionalFormatting>
  <conditionalFormatting sqref="C72">
    <cfRule type="cellIs" dxfId="294" priority="44" operator="equal">
      <formula>" "</formula>
    </cfRule>
  </conditionalFormatting>
  <conditionalFormatting sqref="C73">
    <cfRule type="cellIs" dxfId="293" priority="43" operator="equal">
      <formula>" "</formula>
    </cfRule>
  </conditionalFormatting>
  <conditionalFormatting sqref="C74">
    <cfRule type="expression" dxfId="292" priority="41">
      <formula>$B$74="Smlouva o zpracování OÚ:"</formula>
    </cfRule>
  </conditionalFormatting>
  <conditionalFormatting sqref="B78:C78">
    <cfRule type="cellIs" dxfId="291" priority="40" operator="equal">
      <formula>" "</formula>
    </cfRule>
  </conditionalFormatting>
  <conditionalFormatting sqref="B79:C85">
    <cfRule type="cellIs" dxfId="290" priority="39" operator="equal">
      <formula>" "</formula>
    </cfRule>
  </conditionalFormatting>
  <conditionalFormatting sqref="B77">
    <cfRule type="cellIs" dxfId="289" priority="38" operator="equal">
      <formula>" "</formula>
    </cfRule>
  </conditionalFormatting>
  <conditionalFormatting sqref="C78:C85">
    <cfRule type="cellIs" dxfId="288" priority="31" operator="equal">
      <formula>" "</formula>
    </cfRule>
    <cfRule type="cellIs" dxfId="287" priority="37" operator="equal">
      <formula>" "</formula>
    </cfRule>
  </conditionalFormatting>
  <conditionalFormatting sqref="C79">
    <cfRule type="cellIs" dxfId="286" priority="36" operator="equal">
      <formula>" "</formula>
    </cfRule>
  </conditionalFormatting>
  <conditionalFormatting sqref="C80">
    <cfRule type="cellIs" dxfId="285" priority="35" operator="equal">
      <formula>" "</formula>
    </cfRule>
  </conditionalFormatting>
  <conditionalFormatting sqref="C81">
    <cfRule type="cellIs" dxfId="284" priority="34" operator="equal">
      <formula>" "</formula>
    </cfRule>
  </conditionalFormatting>
  <conditionalFormatting sqref="C82">
    <cfRule type="cellIs" dxfId="283" priority="33" operator="equal">
      <formula>" "</formula>
    </cfRule>
  </conditionalFormatting>
  <conditionalFormatting sqref="C83">
    <cfRule type="cellIs" dxfId="282" priority="32" operator="equal">
      <formula>" "</formula>
    </cfRule>
  </conditionalFormatting>
  <conditionalFormatting sqref="C84">
    <cfRule type="expression" dxfId="281" priority="30">
      <formula>$B$84="Smlouva o zpracování OÚ:"</formula>
    </cfRule>
  </conditionalFormatting>
  <conditionalFormatting sqref="C54">
    <cfRule type="cellIs" dxfId="280" priority="29" operator="equal">
      <formula>" "</formula>
    </cfRule>
  </conditionalFormatting>
  <conditionalFormatting sqref="C54">
    <cfRule type="cellIs" dxfId="279" priority="27" operator="equal">
      <formula>" "</formula>
    </cfRule>
    <cfRule type="cellIs" dxfId="278" priority="28" operator="equal">
      <formula>" "</formula>
    </cfRule>
  </conditionalFormatting>
  <conditionalFormatting sqref="C54">
    <cfRule type="expression" dxfId="277" priority="26">
      <formula>$B$54="Smlouva o zpracování OÚ:"</formula>
    </cfRule>
  </conditionalFormatting>
  <conditionalFormatting sqref="C38">
    <cfRule type="cellIs" dxfId="276" priority="25" operator="equal">
      <formula>" "</formula>
    </cfRule>
  </conditionalFormatting>
  <conditionalFormatting sqref="C39">
    <cfRule type="cellIs" dxfId="275" priority="24" operator="equal">
      <formula>" "</formula>
    </cfRule>
  </conditionalFormatting>
  <conditionalFormatting sqref="C38:C39">
    <cfRule type="cellIs" dxfId="274" priority="21" operator="equal">
      <formula>" "</formula>
    </cfRule>
    <cfRule type="cellIs" dxfId="273" priority="23" operator="equal">
      <formula>" "</formula>
    </cfRule>
  </conditionalFormatting>
  <conditionalFormatting sqref="C39">
    <cfRule type="cellIs" dxfId="272" priority="22" operator="equal">
      <formula>" "</formula>
    </cfRule>
  </conditionalFormatting>
  <conditionalFormatting sqref="C22">
    <cfRule type="cellIs" dxfId="271" priority="19" operator="equal">
      <formula>"NEVÍM"</formula>
    </cfRule>
    <cfRule type="cellIs" dxfId="270" priority="20" operator="equal">
      <formula>"ANO"</formula>
    </cfRule>
  </conditionalFormatting>
  <conditionalFormatting sqref="C20">
    <cfRule type="expression" dxfId="269" priority="18">
      <formula>$B$20="      - jejich druh:"</formula>
    </cfRule>
  </conditionalFormatting>
  <conditionalFormatting sqref="C21">
    <cfRule type="expression" dxfId="268" priority="17">
      <formula>$B$20="      - jejich druh:"</formula>
    </cfRule>
  </conditionalFormatting>
  <conditionalFormatting sqref="C19">
    <cfRule type="cellIs" dxfId="267" priority="16" operator="equal">
      <formula>"NEVÍM"</formula>
    </cfRule>
  </conditionalFormatting>
  <conditionalFormatting sqref="C32">
    <cfRule type="cellIs" dxfId="266" priority="14" operator="equal">
      <formula>"NEVÍM"</formula>
    </cfRule>
    <cfRule type="cellIs" dxfId="265" priority="15" operator="equal">
      <formula>"ANO"</formula>
    </cfRule>
  </conditionalFormatting>
  <conditionalFormatting sqref="C29">
    <cfRule type="cellIs" dxfId="264" priority="12" operator="equal">
      <formula>"NEVÍM"</formula>
    </cfRule>
    <cfRule type="cellIs" dxfId="263" priority="13" operator="equal">
      <formula>"ANO"</formula>
    </cfRule>
  </conditionalFormatting>
  <conditionalFormatting sqref="C31">
    <cfRule type="expression" dxfId="262" priority="2">
      <formula>$C$30="NE"</formula>
    </cfRule>
  </conditionalFormatting>
  <conditionalFormatting sqref="B31">
    <cfRule type="expression" dxfId="261"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r:id="rId2"/>
  <legacyDrawing r:id="rId3"/>
  <extLst>
    <ext xmlns:x14="http://schemas.microsoft.com/office/spreadsheetml/2009/9/main" uri="{78C0D931-6437-407d-A8EE-F0AAD7539E65}">
      <x14:conditionalFormattings>
        <x14:conditionalFormatting xmlns:xm="http://schemas.microsoft.com/office/excel/2006/main">
          <x14:cfRule type="cellIs" priority="10" operator="equal" id="{E9AFB6D2-951C-4C09-91DF-C16F340C2CDC}">
            <xm:f>Data!$G$4</xm:f>
            <x14:dxf>
              <fill>
                <patternFill>
                  <bgColor rgb="FFFF0000"/>
                </patternFill>
              </fill>
            </x14:dxf>
          </x14:cfRule>
          <x14:cfRule type="cellIs" priority="11" operator="equal" id="{879EEF77-91AB-46D1-97E5-CA50F249A378}">
            <xm:f>Data!$G$3</xm:f>
            <x14:dxf>
              <fill>
                <patternFill>
                  <bgColor rgb="FFFF0000"/>
                </patternFill>
              </fill>
            </x14:dxf>
          </x14:cfRule>
          <xm:sqref>C25</xm:sqref>
        </x14:conditionalFormatting>
        <x14:conditionalFormatting xmlns:xm="http://schemas.microsoft.com/office/excel/2006/main">
          <x14:cfRule type="cellIs" priority="6" operator="equal" id="{9B87FD5C-DA5A-4130-A740-A92EC2A6A236}">
            <xm:f>Data!$H$5</xm:f>
            <x14:dxf>
              <fill>
                <patternFill>
                  <bgColor rgb="FFFF0000"/>
                </patternFill>
              </fill>
            </x14:dxf>
          </x14:cfRule>
          <x14:cfRule type="cellIs" priority="7" operator="equal" id="{4FC4EED0-A0C0-47B3-9D5C-6CB103EF4181}">
            <xm:f>Data!$H$4</xm:f>
            <x14:dxf>
              <fill>
                <patternFill>
                  <bgColor rgb="FFFF0000"/>
                </patternFill>
              </fill>
            </x14:dxf>
          </x14:cfRule>
          <x14:cfRule type="cellIs" priority="8" operator="equal" id="{AB9DD676-70A3-4211-A14E-DBDAAAEB7CB0}">
            <xm:f>Data!$H$3</xm:f>
            <x14:dxf>
              <fill>
                <patternFill>
                  <bgColor rgb="FFFF0000"/>
                </patternFill>
              </fill>
            </x14:dxf>
          </x14:cfRule>
          <x14:cfRule type="cellIs" priority="9" operator="equal" id="{9A6B9B2A-FD3D-4672-89C6-9A7CA1D6EB6C}">
            <xm:f>Data!$H$2</xm:f>
            <x14:dxf>
              <fill>
                <patternFill>
                  <bgColor rgb="FFFF0000"/>
                </patternFill>
              </fill>
            </x14:dxf>
          </x14:cfRule>
          <xm:sqref>C16</xm:sqref>
        </x14:conditionalFormatting>
        <x14:conditionalFormatting xmlns:xm="http://schemas.microsoft.com/office/excel/2006/main">
          <x14:cfRule type="cellIs" priority="5" operator="equal" id="{39721DF6-1CF5-427A-B079-55E57CE5F3DD}">
            <xm:f>Data!$B$3</xm:f>
            <x14:dxf>
              <fill>
                <patternFill>
                  <bgColor rgb="FFFF0000"/>
                </patternFill>
              </fill>
            </x14:dxf>
          </x14:cfRule>
          <xm:sqref>C30</xm:sqref>
        </x14:conditionalFormatting>
        <x14:conditionalFormatting xmlns:xm="http://schemas.microsoft.com/office/excel/2006/main">
          <x14:cfRule type="cellIs" priority="3" operator="equal" id="{B047DB2C-0D5B-4C3C-B159-164C298FB894}">
            <xm:f>Data!$B$3</xm:f>
            <x14:dxf>
              <fill>
                <patternFill>
                  <bgColor rgb="FFFF0000"/>
                </patternFill>
              </fill>
            </x14:dxf>
          </x14:cfRule>
          <x14:cfRule type="cellIs" priority="4" operator="equal" id="{4045145B-5AF0-49A9-9DBF-F10F94CA12A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C28" sqref="C28"/>
    </sheetView>
  </sheetViews>
  <sheetFormatPr defaultColWidth="9.109375" defaultRowHeight="14.4" x14ac:dyDescent="0.3"/>
  <cols>
    <col min="1" max="1" width="3.33203125" style="6" customWidth="1"/>
    <col min="2" max="2" width="31.33203125" style="21" customWidth="1"/>
    <col min="3" max="3" width="65" style="6" customWidth="1"/>
    <col min="4" max="4" width="2.88671875" style="6" customWidth="1"/>
    <col min="5" max="16384" width="9.109375" style="6"/>
  </cols>
  <sheetData>
    <row r="1" spans="1:4" ht="15" x14ac:dyDescent="0.25">
      <c r="B1" s="17"/>
      <c r="C1" s="11"/>
    </row>
    <row r="2" spans="1:4" ht="15.6" x14ac:dyDescent="0.3">
      <c r="A2" s="9"/>
      <c r="B2" s="18" t="s">
        <v>5</v>
      </c>
      <c r="C2" s="22" t="s">
        <v>260</v>
      </c>
      <c r="D2" s="10"/>
    </row>
    <row r="3" spans="1:4" x14ac:dyDescent="0.3">
      <c r="A3" s="9"/>
      <c r="B3" s="18" t="s">
        <v>20</v>
      </c>
      <c r="C3" s="13"/>
      <c r="D3" s="10"/>
    </row>
    <row r="4" spans="1:4" x14ac:dyDescent="0.3">
      <c r="A4" s="9"/>
      <c r="B4" s="18" t="s">
        <v>14</v>
      </c>
      <c r="C4" s="14" t="s">
        <v>251</v>
      </c>
      <c r="D4" s="10"/>
    </row>
    <row r="5" spans="1:4" x14ac:dyDescent="0.3">
      <c r="A5" s="9"/>
      <c r="B5" s="18" t="s">
        <v>15</v>
      </c>
      <c r="C5" s="14"/>
      <c r="D5" s="10"/>
    </row>
    <row r="6" spans="1:4" x14ac:dyDescent="0.3">
      <c r="A6" s="9"/>
      <c r="B6" s="18" t="s">
        <v>33</v>
      </c>
      <c r="C6" s="14" t="s">
        <v>253</v>
      </c>
      <c r="D6" s="10"/>
    </row>
    <row r="7" spans="1:4" ht="15" x14ac:dyDescent="0.25">
      <c r="A7" s="9"/>
      <c r="B7" s="18" t="s">
        <v>34</v>
      </c>
      <c r="C7" s="46" t="s">
        <v>254</v>
      </c>
      <c r="D7" s="10"/>
    </row>
    <row r="8" spans="1:4" ht="15" x14ac:dyDescent="0.25">
      <c r="A8" s="9"/>
      <c r="B8" s="18" t="s">
        <v>35</v>
      </c>
      <c r="C8" s="47" t="s">
        <v>255</v>
      </c>
      <c r="D8" s="10"/>
    </row>
    <row r="9" spans="1:4" x14ac:dyDescent="0.3">
      <c r="A9" s="9"/>
      <c r="B9" s="18" t="s">
        <v>44</v>
      </c>
      <c r="C9" s="14" t="s">
        <v>267</v>
      </c>
      <c r="D9" s="10"/>
    </row>
    <row r="10" spans="1:4" x14ac:dyDescent="0.3">
      <c r="A10" s="9"/>
      <c r="B10" s="18" t="s">
        <v>45</v>
      </c>
      <c r="C10" s="14" t="s">
        <v>220</v>
      </c>
      <c r="D10" s="10"/>
    </row>
    <row r="11" spans="1:4" ht="15" x14ac:dyDescent="0.25">
      <c r="B11" s="19"/>
      <c r="C11" s="12"/>
    </row>
    <row r="12" spans="1:4" x14ac:dyDescent="0.3">
      <c r="A12" s="9"/>
      <c r="B12" s="18" t="s">
        <v>28</v>
      </c>
      <c r="C12" s="23">
        <v>12000</v>
      </c>
      <c r="D12" s="10"/>
    </row>
    <row r="13" spans="1:4" x14ac:dyDescent="0.3">
      <c r="A13" s="9"/>
      <c r="B13" s="18" t="s">
        <v>32</v>
      </c>
      <c r="C13" s="14" t="s">
        <v>220</v>
      </c>
      <c r="D13" s="10"/>
    </row>
    <row r="14" spans="1:4" x14ac:dyDescent="0.3">
      <c r="A14" s="9"/>
      <c r="B14" s="18" t="s">
        <v>40</v>
      </c>
      <c r="C14" s="14" t="s">
        <v>261</v>
      </c>
      <c r="D14" s="10"/>
    </row>
    <row r="15" spans="1:4" x14ac:dyDescent="0.3">
      <c r="A15" s="9"/>
      <c r="B15" s="18" t="s">
        <v>36</v>
      </c>
      <c r="C15" s="14" t="s">
        <v>37</v>
      </c>
      <c r="D15" s="10"/>
    </row>
    <row r="16" spans="1:4" x14ac:dyDescent="0.3">
      <c r="A16" s="9"/>
      <c r="B16" s="18" t="s">
        <v>56</v>
      </c>
      <c r="C16" s="14" t="s">
        <v>18</v>
      </c>
      <c r="D16" s="10"/>
    </row>
    <row r="17" spans="1:4" x14ac:dyDescent="0.3">
      <c r="A17" s="9"/>
      <c r="B17" s="18" t="s">
        <v>29</v>
      </c>
      <c r="C17" s="14" t="s">
        <v>262</v>
      </c>
      <c r="D17" s="10"/>
    </row>
    <row r="18" spans="1:4" x14ac:dyDescent="0.3">
      <c r="A18" s="9"/>
      <c r="B18" s="18" t="s">
        <v>47</v>
      </c>
      <c r="C18" s="14" t="s">
        <v>263</v>
      </c>
      <c r="D18" s="10"/>
    </row>
    <row r="19" spans="1:4" x14ac:dyDescent="0.3">
      <c r="A19" s="9"/>
      <c r="B19" s="18" t="s">
        <v>30</v>
      </c>
      <c r="C19" s="14" t="s">
        <v>18</v>
      </c>
      <c r="D19" s="10"/>
    </row>
    <row r="20" spans="1:4" ht="15" x14ac:dyDescent="0.25">
      <c r="A20" s="9"/>
      <c r="B20" s="18" t="str">
        <f>IF(C19="ANO","      - jejich druh:","")</f>
        <v/>
      </c>
      <c r="C20" s="12"/>
      <c r="D20" s="10"/>
    </row>
    <row r="21" spans="1:4" ht="15" x14ac:dyDescent="0.25">
      <c r="A21" s="9"/>
      <c r="B21" s="18" t="str">
        <f>IF(C19="ANO","      - zákonnost zpracování:","")</f>
        <v/>
      </c>
      <c r="C21" s="12"/>
      <c r="D21" s="10"/>
    </row>
    <row r="22" spans="1:4" x14ac:dyDescent="0.3">
      <c r="A22" s="9"/>
      <c r="B22" s="18" t="s">
        <v>31</v>
      </c>
      <c r="C22" s="14" t="s">
        <v>18</v>
      </c>
      <c r="D22" s="10"/>
    </row>
    <row r="23" spans="1:4" x14ac:dyDescent="0.3">
      <c r="A23" s="9"/>
      <c r="B23" s="24" t="s">
        <v>48</v>
      </c>
      <c r="C23" s="14" t="s">
        <v>264</v>
      </c>
      <c r="D23" s="10"/>
    </row>
    <row r="24" spans="1:4" ht="28.8" x14ac:dyDescent="0.3">
      <c r="A24" s="9"/>
      <c r="B24" s="24" t="s">
        <v>49</v>
      </c>
      <c r="C24" s="14" t="s">
        <v>265</v>
      </c>
      <c r="D24" s="10"/>
    </row>
    <row r="25" spans="1:4" x14ac:dyDescent="0.3">
      <c r="A25" s="9"/>
      <c r="B25" s="24" t="s">
        <v>53</v>
      </c>
      <c r="C25" s="14" t="s">
        <v>18</v>
      </c>
      <c r="D25" s="10"/>
    </row>
    <row r="26" spans="1:4" x14ac:dyDescent="0.3">
      <c r="A26" s="9"/>
      <c r="B26" s="24" t="s">
        <v>60</v>
      </c>
      <c r="C26" s="14" t="s">
        <v>266</v>
      </c>
      <c r="D26" s="10"/>
    </row>
    <row r="27" spans="1:4" ht="57.6" x14ac:dyDescent="0.3">
      <c r="A27" s="9"/>
      <c r="B27" s="18" t="s">
        <v>61</v>
      </c>
      <c r="C27" s="14" t="s">
        <v>276</v>
      </c>
      <c r="D27" s="10"/>
    </row>
    <row r="28" spans="1:4" x14ac:dyDescent="0.3">
      <c r="A28" s="9"/>
      <c r="B28" s="18" t="s">
        <v>51</v>
      </c>
      <c r="C28" s="14"/>
      <c r="D28" s="10"/>
    </row>
    <row r="29" spans="1:4" x14ac:dyDescent="0.3">
      <c r="A29" s="9"/>
      <c r="B29" s="18" t="s">
        <v>52</v>
      </c>
      <c r="C29" s="14" t="s">
        <v>18</v>
      </c>
      <c r="D29" s="10"/>
    </row>
    <row r="30" spans="1:4" x14ac:dyDescent="0.3">
      <c r="A30" s="9"/>
      <c r="B30" s="18" t="s">
        <v>62</v>
      </c>
      <c r="C30" s="14" t="s">
        <v>18</v>
      </c>
      <c r="D30" s="10"/>
    </row>
    <row r="31" spans="1:4" x14ac:dyDescent="0.3">
      <c r="A31" s="9"/>
      <c r="B31" s="18" t="s">
        <v>63</v>
      </c>
      <c r="C31" s="14"/>
      <c r="D31" s="10"/>
    </row>
    <row r="32" spans="1:4" x14ac:dyDescent="0.3">
      <c r="A32" s="9"/>
      <c r="B32" s="18" t="s">
        <v>46</v>
      </c>
      <c r="C32" s="14" t="s">
        <v>18</v>
      </c>
      <c r="D32" s="10"/>
    </row>
    <row r="33" spans="1:4" ht="6.75" customHeight="1" x14ac:dyDescent="0.3">
      <c r="B33" s="19"/>
      <c r="C33" s="12"/>
    </row>
    <row r="34" spans="1:4" x14ac:dyDescent="0.3">
      <c r="A34" s="9"/>
      <c r="B34" s="18" t="s">
        <v>16</v>
      </c>
      <c r="C34" s="15" t="s">
        <v>18</v>
      </c>
      <c r="D34" s="10"/>
    </row>
    <row r="35" spans="1:4" x14ac:dyDescent="0.3">
      <c r="A35" s="9"/>
      <c r="B35" s="20" t="str">
        <f>IF(C34="ANO","Počet zpracovatelů:"," ")</f>
        <v xml:space="preserve"> </v>
      </c>
      <c r="C35" s="16"/>
      <c r="D35" s="10"/>
    </row>
    <row r="36" spans="1:4" ht="6.75" customHeight="1" x14ac:dyDescent="0.3">
      <c r="B36" s="19"/>
      <c r="C36" s="12">
        <v>3</v>
      </c>
    </row>
    <row r="37" spans="1:4" x14ac:dyDescent="0.3">
      <c r="B37" s="18" t="str">
        <f>IF(C35&gt;0,"ZPRACOVATEL 1"," ")</f>
        <v xml:space="preserve"> </v>
      </c>
      <c r="C37" s="12"/>
    </row>
    <row r="38" spans="1:4" x14ac:dyDescent="0.3">
      <c r="A38" s="9"/>
      <c r="B38" s="18" t="str">
        <f>IF(C35&gt;0,"Firma (název) zpracovatele:"," ")</f>
        <v xml:space="preserve"> </v>
      </c>
      <c r="C38" s="14" t="str">
        <f t="shared" ref="C38:C43" si="0">IF(B38=" "," ","")</f>
        <v xml:space="preserve"> </v>
      </c>
      <c r="D38" s="10"/>
    </row>
    <row r="39" spans="1:4" x14ac:dyDescent="0.3">
      <c r="A39" s="9"/>
      <c r="B39" s="18" t="str">
        <f>IF(C35&gt;0,"se sídlem:"," ")</f>
        <v xml:space="preserve"> </v>
      </c>
      <c r="C39" s="14" t="str">
        <f t="shared" si="0"/>
        <v xml:space="preserve"> </v>
      </c>
      <c r="D39" s="10"/>
    </row>
    <row r="40" spans="1:4" x14ac:dyDescent="0.3">
      <c r="A40" s="9"/>
      <c r="B40" s="18" t="str">
        <f>IF(C35&gt;0,"IČ:"," ")</f>
        <v xml:space="preserve"> </v>
      </c>
      <c r="C40" s="14" t="str">
        <f t="shared" si="0"/>
        <v xml:space="preserve"> </v>
      </c>
      <c r="D40" s="10"/>
    </row>
    <row r="41" spans="1:4" x14ac:dyDescent="0.3">
      <c r="A41" s="9"/>
      <c r="B41" s="18" t="str">
        <f>IF(C35&gt;0,"odpovědná osoba:"," ")</f>
        <v xml:space="preserve"> </v>
      </c>
      <c r="C41" s="14" t="str">
        <f t="shared" si="0"/>
        <v xml:space="preserve"> </v>
      </c>
      <c r="D41" s="10"/>
    </row>
    <row r="42" spans="1:4" x14ac:dyDescent="0.3">
      <c r="A42" s="9"/>
      <c r="B42" s="18" t="str">
        <f>IF(C35&gt;0,"e-mail:"," ")</f>
        <v xml:space="preserve"> </v>
      </c>
      <c r="C42" s="14" t="str">
        <f t="shared" si="0"/>
        <v xml:space="preserve"> </v>
      </c>
      <c r="D42" s="10"/>
    </row>
    <row r="43" spans="1:4" x14ac:dyDescent="0.3">
      <c r="A43" s="9"/>
      <c r="B43" s="18" t="str">
        <f>IF(C35&gt;0,"telefon:"," ")</f>
        <v xml:space="preserve"> </v>
      </c>
      <c r="C43" s="14" t="str">
        <f t="shared" si="0"/>
        <v xml:space="preserve"> </v>
      </c>
      <c r="D43" s="10"/>
    </row>
    <row r="44" spans="1:4" x14ac:dyDescent="0.3">
      <c r="A44" s="9"/>
      <c r="B44" s="18" t="str">
        <f>IF(C35&gt;0,"Smlouva o zpracování OÚ:"," ")</f>
        <v xml:space="preserve"> </v>
      </c>
      <c r="C44" s="14" t="s">
        <v>25</v>
      </c>
      <c r="D44" s="10"/>
    </row>
    <row r="45" spans="1:4" x14ac:dyDescent="0.3">
      <c r="A45" s="9"/>
      <c r="B45" s="18" t="str">
        <f>IF(AND(C35&gt;0,C44=Data!C5),"Právní předpis:"," ")</f>
        <v xml:space="preserve"> </v>
      </c>
      <c r="C45" s="14" t="str">
        <f>IF(B45=" "," ","")</f>
        <v xml:space="preserve"> </v>
      </c>
      <c r="D45" s="10"/>
    </row>
    <row r="46" spans="1:4" ht="6.75" customHeight="1" x14ac:dyDescent="0.3">
      <c r="B46" s="19"/>
      <c r="C46" s="12">
        <v>3</v>
      </c>
    </row>
    <row r="47" spans="1:4" x14ac:dyDescent="0.3">
      <c r="B47" s="18" t="str">
        <f>IF(C35&gt;1,"ZPRACOVATEL 2"," ")</f>
        <v xml:space="preserve"> </v>
      </c>
      <c r="C47" s="12"/>
    </row>
    <row r="48" spans="1:4" x14ac:dyDescent="0.3">
      <c r="A48" s="9"/>
      <c r="B48" s="18" t="str">
        <f>IF(C35&gt;1,"Firma (název) zpracovatele:"," ")</f>
        <v xml:space="preserve"> </v>
      </c>
      <c r="C48" s="14" t="str">
        <f t="shared" ref="C48:C53" si="1">IF(B48=" "," ","")</f>
        <v xml:space="preserve"> </v>
      </c>
      <c r="D48" s="10"/>
    </row>
    <row r="49" spans="1:4" x14ac:dyDescent="0.3">
      <c r="A49" s="9"/>
      <c r="B49" s="18" t="str">
        <f>IF(C35&gt;1,"se sídlem:"," ")</f>
        <v xml:space="preserve"> </v>
      </c>
      <c r="C49" s="14" t="str">
        <f t="shared" si="1"/>
        <v xml:space="preserve"> </v>
      </c>
      <c r="D49" s="10"/>
    </row>
    <row r="50" spans="1:4" x14ac:dyDescent="0.3">
      <c r="A50" s="9"/>
      <c r="B50" s="18" t="str">
        <f>IF(C35&gt;1,"IČ:"," ")</f>
        <v xml:space="preserve"> </v>
      </c>
      <c r="C50" s="14" t="str">
        <f t="shared" si="1"/>
        <v xml:space="preserve"> </v>
      </c>
      <c r="D50" s="10"/>
    </row>
    <row r="51" spans="1:4" x14ac:dyDescent="0.3">
      <c r="A51" s="9"/>
      <c r="B51" s="18" t="str">
        <f>IF(C35&gt;1,"odpovědná osoba:"," ")</f>
        <v xml:space="preserve"> </v>
      </c>
      <c r="C51" s="14" t="str">
        <f t="shared" si="1"/>
        <v xml:space="preserve"> </v>
      </c>
      <c r="D51" s="10"/>
    </row>
    <row r="52" spans="1:4" x14ac:dyDescent="0.3">
      <c r="A52" s="9"/>
      <c r="B52" s="18" t="str">
        <f>IF(C35&gt;1,"e-mail:"," ")</f>
        <v xml:space="preserve"> </v>
      </c>
      <c r="C52" s="14" t="str">
        <f t="shared" si="1"/>
        <v xml:space="preserve"> </v>
      </c>
      <c r="D52" s="10"/>
    </row>
    <row r="53" spans="1:4" x14ac:dyDescent="0.3">
      <c r="A53" s="9"/>
      <c r="B53" s="18" t="str">
        <f>IF(C35&gt;1,"telefon:"," ")</f>
        <v xml:space="preserve"> </v>
      </c>
      <c r="C53" s="14" t="str">
        <f t="shared" si="1"/>
        <v xml:space="preserve"> </v>
      </c>
      <c r="D53" s="10"/>
    </row>
    <row r="54" spans="1:4" x14ac:dyDescent="0.3">
      <c r="A54" s="9"/>
      <c r="B54" s="18" t="str">
        <f>IF(C35&gt;1,"Smlouva o zpracování OÚ:"," ")</f>
        <v xml:space="preserve"> </v>
      </c>
      <c r="C54" s="14" t="s">
        <v>25</v>
      </c>
      <c r="D54" s="10"/>
    </row>
    <row r="55" spans="1:4" x14ac:dyDescent="0.3">
      <c r="A55" s="9"/>
      <c r="B55" s="18" t="str">
        <f>IF(AND(C35&gt;1,C54=Data!C5),"Právní předpis:"," ")</f>
        <v xml:space="preserve"> </v>
      </c>
      <c r="C55" s="14" t="str">
        <f>IF(B55=" "," ","")</f>
        <v xml:space="preserve"> </v>
      </c>
      <c r="D55" s="10"/>
    </row>
    <row r="56" spans="1:4" ht="6.75" customHeight="1" x14ac:dyDescent="0.3">
      <c r="B56" s="19"/>
      <c r="C56" s="12">
        <v>3</v>
      </c>
    </row>
    <row r="57" spans="1:4" x14ac:dyDescent="0.3">
      <c r="B57" s="18" t="str">
        <f>IF(C35&gt;2,"ZPRACOVATEL 3"," ")</f>
        <v xml:space="preserve"> </v>
      </c>
      <c r="C57" s="12"/>
    </row>
    <row r="58" spans="1:4" x14ac:dyDescent="0.3">
      <c r="A58" s="9"/>
      <c r="B58" s="18" t="str">
        <f>IF(C35&gt;2,"Firma (název) zpracovatele:"," ")</f>
        <v xml:space="preserve"> </v>
      </c>
      <c r="C58" s="14" t="str">
        <f t="shared" ref="C58:C63" si="2">IF(B58=" "," ","")</f>
        <v xml:space="preserve"> </v>
      </c>
      <c r="D58" s="10"/>
    </row>
    <row r="59" spans="1:4" x14ac:dyDescent="0.3">
      <c r="A59" s="9"/>
      <c r="B59" s="18" t="str">
        <f>IF(C35&gt;2,"se sídlem:"," ")</f>
        <v xml:space="preserve"> </v>
      </c>
      <c r="C59" s="14" t="str">
        <f t="shared" si="2"/>
        <v xml:space="preserve"> </v>
      </c>
      <c r="D59" s="10"/>
    </row>
    <row r="60" spans="1:4" x14ac:dyDescent="0.3">
      <c r="A60" s="9"/>
      <c r="B60" s="18" t="str">
        <f>IF(C35&gt;2,"IČ:"," ")</f>
        <v xml:space="preserve"> </v>
      </c>
      <c r="C60" s="14" t="str">
        <f t="shared" si="2"/>
        <v xml:space="preserve"> </v>
      </c>
      <c r="D60" s="10"/>
    </row>
    <row r="61" spans="1:4" x14ac:dyDescent="0.3">
      <c r="A61" s="9"/>
      <c r="B61" s="18" t="str">
        <f>IF(C35&gt;2,"odpovědná osoba:"," ")</f>
        <v xml:space="preserve"> </v>
      </c>
      <c r="C61" s="14" t="str">
        <f t="shared" si="2"/>
        <v xml:space="preserve"> </v>
      </c>
      <c r="D61" s="10"/>
    </row>
    <row r="62" spans="1:4" x14ac:dyDescent="0.3">
      <c r="A62" s="9"/>
      <c r="B62" s="18" t="str">
        <f>IF(C35&gt;2,"e-mail:"," ")</f>
        <v xml:space="preserve"> </v>
      </c>
      <c r="C62" s="14" t="str">
        <f t="shared" si="2"/>
        <v xml:space="preserve"> </v>
      </c>
      <c r="D62" s="10"/>
    </row>
    <row r="63" spans="1:4" x14ac:dyDescent="0.3">
      <c r="A63" s="9"/>
      <c r="B63" s="18" t="str">
        <f>IF(C35&gt;2,"telefon:"," ")</f>
        <v xml:space="preserve"> </v>
      </c>
      <c r="C63" s="14" t="str">
        <f t="shared" si="2"/>
        <v xml:space="preserve"> </v>
      </c>
      <c r="D63" s="10"/>
    </row>
    <row r="64" spans="1:4" x14ac:dyDescent="0.3">
      <c r="A64" s="9"/>
      <c r="B64" s="18" t="str">
        <f>IF(C35&gt;2,"Smlouva o zpracování OÚ:"," ")</f>
        <v xml:space="preserve"> </v>
      </c>
      <c r="C64" s="14" t="s">
        <v>25</v>
      </c>
      <c r="D64" s="10"/>
    </row>
    <row r="65" spans="1:4" x14ac:dyDescent="0.3">
      <c r="A65" s="9"/>
      <c r="B65" s="18" t="str">
        <f>IF(AND(C35&gt;2,C64=Data!C5),"Právní předpis:"," ")</f>
        <v xml:space="preserve"> </v>
      </c>
      <c r="C65" s="14" t="str">
        <f>IF(B65=" "," ","")</f>
        <v xml:space="preserve"> </v>
      </c>
      <c r="D65" s="10"/>
    </row>
    <row r="66" spans="1:4" ht="6.75" customHeight="1" x14ac:dyDescent="0.3">
      <c r="B66" s="19"/>
      <c r="C66" s="12">
        <v>3</v>
      </c>
    </row>
    <row r="67" spans="1:4" x14ac:dyDescent="0.3">
      <c r="B67" s="18" t="str">
        <f>IF(C35&gt;3,"ZPRACOVATEL 4"," ")</f>
        <v xml:space="preserve"> </v>
      </c>
      <c r="C67" s="12"/>
    </row>
    <row r="68" spans="1:4" x14ac:dyDescent="0.3">
      <c r="A68" s="9"/>
      <c r="B68" s="18" t="str">
        <f>IF(C35&gt;3,"Firma (název) zpracovatele:"," ")</f>
        <v xml:space="preserve"> </v>
      </c>
      <c r="C68" s="14" t="str">
        <f t="shared" ref="C68:C73" si="3">IF(B68=" "," ","")</f>
        <v xml:space="preserve"> </v>
      </c>
      <c r="D68" s="10"/>
    </row>
    <row r="69" spans="1:4" x14ac:dyDescent="0.3">
      <c r="A69" s="9"/>
      <c r="B69" s="18" t="str">
        <f>IF(C35&gt;3,"se sídlem:"," ")</f>
        <v xml:space="preserve"> </v>
      </c>
      <c r="C69" s="14" t="str">
        <f t="shared" si="3"/>
        <v xml:space="preserve"> </v>
      </c>
      <c r="D69" s="10"/>
    </row>
    <row r="70" spans="1:4" x14ac:dyDescent="0.3">
      <c r="A70" s="9"/>
      <c r="B70" s="18" t="str">
        <f>IF(C35&gt;3,"IČ:"," ")</f>
        <v xml:space="preserve"> </v>
      </c>
      <c r="C70" s="14" t="str">
        <f t="shared" si="3"/>
        <v xml:space="preserve"> </v>
      </c>
      <c r="D70" s="10"/>
    </row>
    <row r="71" spans="1:4" x14ac:dyDescent="0.3">
      <c r="A71" s="9"/>
      <c r="B71" s="18" t="str">
        <f>IF(C35&gt;3,"odpovědná osoba:"," ")</f>
        <v xml:space="preserve"> </v>
      </c>
      <c r="C71" s="14" t="str">
        <f t="shared" si="3"/>
        <v xml:space="preserve"> </v>
      </c>
      <c r="D71" s="10"/>
    </row>
    <row r="72" spans="1:4" x14ac:dyDescent="0.3">
      <c r="A72" s="9"/>
      <c r="B72" s="18" t="str">
        <f>IF(C35&gt;3,"e-mail:"," ")</f>
        <v xml:space="preserve"> </v>
      </c>
      <c r="C72" s="14" t="str">
        <f t="shared" si="3"/>
        <v xml:space="preserve"> </v>
      </c>
      <c r="D72" s="10"/>
    </row>
    <row r="73" spans="1:4" x14ac:dyDescent="0.3">
      <c r="A73" s="9"/>
      <c r="B73" s="18" t="str">
        <f>IF(C35&gt;3,"telefon:"," ")</f>
        <v xml:space="preserve"> </v>
      </c>
      <c r="C73" s="14" t="str">
        <f t="shared" si="3"/>
        <v xml:space="preserve"> </v>
      </c>
      <c r="D73" s="10"/>
    </row>
    <row r="74" spans="1:4" x14ac:dyDescent="0.3">
      <c r="A74" s="9"/>
      <c r="B74" s="18" t="str">
        <f>IF(C35&gt;3,"Smlouva o zpracování OÚ:"," ")</f>
        <v xml:space="preserve"> </v>
      </c>
      <c r="C74" s="14" t="s">
        <v>25</v>
      </c>
      <c r="D74" s="10"/>
    </row>
    <row r="75" spans="1:4" x14ac:dyDescent="0.3">
      <c r="A75" s="9"/>
      <c r="B75" s="18" t="str">
        <f>IF(AND(C35&gt;3,C74=Data!C35),"Právní předpis:"," ")</f>
        <v xml:space="preserve"> </v>
      </c>
      <c r="C75" s="14" t="str">
        <f>IF(B75=" "," ","")</f>
        <v xml:space="preserve"> </v>
      </c>
      <c r="D75" s="10"/>
    </row>
    <row r="76" spans="1:4" ht="6.75" customHeight="1" x14ac:dyDescent="0.3">
      <c r="B76" s="19"/>
      <c r="C76" s="12">
        <v>3</v>
      </c>
    </row>
    <row r="77" spans="1:4" x14ac:dyDescent="0.3">
      <c r="B77" s="18" t="str">
        <f>IF(C35&gt;4,"ZPRACOVATEL 5"," ")</f>
        <v xml:space="preserve"> </v>
      </c>
      <c r="C77" s="12"/>
    </row>
    <row r="78" spans="1:4" x14ac:dyDescent="0.3">
      <c r="A78" s="9"/>
      <c r="B78" s="18" t="str">
        <f>IF(C35&gt;4,"Firma (název) zpracovatele:"," ")</f>
        <v xml:space="preserve"> </v>
      </c>
      <c r="C78" s="14" t="str">
        <f t="shared" ref="C78:C83" si="4">IF(B78=" "," ","")</f>
        <v xml:space="preserve"> </v>
      </c>
      <c r="D78" s="10"/>
    </row>
    <row r="79" spans="1:4" x14ac:dyDescent="0.3">
      <c r="A79" s="9"/>
      <c r="B79" s="18" t="str">
        <f>IF(C35&gt;4,"se sídlem:"," ")</f>
        <v xml:space="preserve"> </v>
      </c>
      <c r="C79" s="14" t="str">
        <f t="shared" si="4"/>
        <v xml:space="preserve"> </v>
      </c>
      <c r="D79" s="10"/>
    </row>
    <row r="80" spans="1:4" x14ac:dyDescent="0.3">
      <c r="A80" s="9"/>
      <c r="B80" s="18" t="str">
        <f>IF(C35&gt;4,"IČ:"," ")</f>
        <v xml:space="preserve"> </v>
      </c>
      <c r="C80" s="14" t="str">
        <f t="shared" si="4"/>
        <v xml:space="preserve"> </v>
      </c>
      <c r="D80" s="10"/>
    </row>
    <row r="81" spans="1:4" x14ac:dyDescent="0.3">
      <c r="A81" s="9"/>
      <c r="B81" s="18" t="str">
        <f>IF(C35&gt;4,"odpovědná osoba:"," ")</f>
        <v xml:space="preserve"> </v>
      </c>
      <c r="C81" s="14" t="str">
        <f t="shared" si="4"/>
        <v xml:space="preserve"> </v>
      </c>
      <c r="D81" s="10"/>
    </row>
    <row r="82" spans="1:4" x14ac:dyDescent="0.3">
      <c r="A82" s="9"/>
      <c r="B82" s="18" t="str">
        <f>IF(C35&gt;4,"e-mail:"," ")</f>
        <v xml:space="preserve"> </v>
      </c>
      <c r="C82" s="14" t="str">
        <f t="shared" si="4"/>
        <v xml:space="preserve"> </v>
      </c>
      <c r="D82" s="10"/>
    </row>
    <row r="83" spans="1:4" x14ac:dyDescent="0.3">
      <c r="A83" s="9"/>
      <c r="B83" s="18" t="str">
        <f>IF(C35&gt;4,"telefon:"," ")</f>
        <v xml:space="preserve"> </v>
      </c>
      <c r="C83" s="14" t="str">
        <f t="shared" si="4"/>
        <v xml:space="preserve"> </v>
      </c>
      <c r="D83" s="10"/>
    </row>
    <row r="84" spans="1:4" x14ac:dyDescent="0.3">
      <c r="A84" s="9"/>
      <c r="B84" s="18" t="str">
        <f>IF(C35&gt;4,"Smlouva o zpracování OÚ:"," ")</f>
        <v xml:space="preserve"> </v>
      </c>
      <c r="C84" s="14" t="s">
        <v>25</v>
      </c>
      <c r="D84" s="10"/>
    </row>
    <row r="85" spans="1:4" x14ac:dyDescent="0.3">
      <c r="A85" s="9"/>
      <c r="B85" s="18" t="str">
        <f>IF(AND(C35&gt;4,C84=Data!C45),"Právní předpis:"," ")</f>
        <v xml:space="preserve"> </v>
      </c>
      <c r="C85" s="14" t="str">
        <f>IF(B85=" "," ","")</f>
        <v xml:space="preserve"> </v>
      </c>
      <c r="D85" s="10"/>
    </row>
  </sheetData>
  <conditionalFormatting sqref="B38">
    <cfRule type="cellIs" dxfId="251" priority="126" operator="equal">
      <formula>" "</formula>
    </cfRule>
  </conditionalFormatting>
  <conditionalFormatting sqref="B40:C45 B39">
    <cfRule type="cellIs" dxfId="250" priority="121" operator="equal">
      <formula>" "</formula>
    </cfRule>
  </conditionalFormatting>
  <conditionalFormatting sqref="B35">
    <cfRule type="cellIs" dxfId="249" priority="119" operator="equal">
      <formula>" "</formula>
    </cfRule>
  </conditionalFormatting>
  <conditionalFormatting sqref="B37">
    <cfRule type="cellIs" dxfId="248" priority="118" operator="equal">
      <formula>" "</formula>
    </cfRule>
  </conditionalFormatting>
  <conditionalFormatting sqref="C40:C45">
    <cfRule type="cellIs" dxfId="247" priority="110" operator="equal">
      <formula>" "</formula>
    </cfRule>
    <cfRule type="cellIs" dxfId="246" priority="116" operator="equal">
      <formula>" "</formula>
    </cfRule>
  </conditionalFormatting>
  <conditionalFormatting sqref="C40">
    <cfRule type="cellIs" dxfId="245" priority="114" operator="equal">
      <formula>" "</formula>
    </cfRule>
  </conditionalFormatting>
  <conditionalFormatting sqref="C41">
    <cfRule type="cellIs" dxfId="244" priority="113" operator="equal">
      <formula>" "</formula>
    </cfRule>
  </conditionalFormatting>
  <conditionalFormatting sqref="C42">
    <cfRule type="cellIs" dxfId="243" priority="112" operator="equal">
      <formula>" "</formula>
    </cfRule>
  </conditionalFormatting>
  <conditionalFormatting sqref="C43">
    <cfRule type="cellIs" dxfId="242" priority="111" operator="equal">
      <formula>" "</formula>
    </cfRule>
  </conditionalFormatting>
  <conditionalFormatting sqref="C35">
    <cfRule type="expression" dxfId="241" priority="106">
      <formula>$B$35="Počet zpracovatelů:"</formula>
    </cfRule>
  </conditionalFormatting>
  <conditionalFormatting sqref="C44">
    <cfRule type="expression" dxfId="240" priority="105">
      <formula>$B$44="Smlouva o zpracování OÚ:"</formula>
    </cfRule>
  </conditionalFormatting>
  <conditionalFormatting sqref="B48:C48">
    <cfRule type="cellIs" dxfId="239" priority="104" operator="equal">
      <formula>" "</formula>
    </cfRule>
  </conditionalFormatting>
  <conditionalFormatting sqref="B49:C53 B55:C55 B54">
    <cfRule type="cellIs" dxfId="238" priority="103" operator="equal">
      <formula>" "</formula>
    </cfRule>
  </conditionalFormatting>
  <conditionalFormatting sqref="B47">
    <cfRule type="cellIs" dxfId="237" priority="102" operator="equal">
      <formula>" "</formula>
    </cfRule>
  </conditionalFormatting>
  <conditionalFormatting sqref="C48:C53 C55">
    <cfRule type="cellIs" dxfId="236" priority="95" operator="equal">
      <formula>" "</formula>
    </cfRule>
    <cfRule type="cellIs" dxfId="235" priority="101" operator="equal">
      <formula>" "</formula>
    </cfRule>
  </conditionalFormatting>
  <conditionalFormatting sqref="C49">
    <cfRule type="cellIs" dxfId="234" priority="100" operator="equal">
      <formula>" "</formula>
    </cfRule>
  </conditionalFormatting>
  <conditionalFormatting sqref="C50">
    <cfRule type="cellIs" dxfId="233" priority="99" operator="equal">
      <formula>" "</formula>
    </cfRule>
  </conditionalFormatting>
  <conditionalFormatting sqref="C51">
    <cfRule type="cellIs" dxfId="232" priority="98" operator="equal">
      <formula>" "</formula>
    </cfRule>
  </conditionalFormatting>
  <conditionalFormatting sqref="C52">
    <cfRule type="cellIs" dxfId="231" priority="97" operator="equal">
      <formula>" "</formula>
    </cfRule>
  </conditionalFormatting>
  <conditionalFormatting sqref="C53">
    <cfRule type="cellIs" dxfId="230" priority="96" operator="equal">
      <formula>" "</formula>
    </cfRule>
  </conditionalFormatting>
  <conditionalFormatting sqref="B58:C58">
    <cfRule type="cellIs" dxfId="229" priority="93" operator="equal">
      <formula>" "</formula>
    </cfRule>
  </conditionalFormatting>
  <conditionalFormatting sqref="B59:C65">
    <cfRule type="cellIs" dxfId="228" priority="92" operator="equal">
      <formula>" "</formula>
    </cfRule>
  </conditionalFormatting>
  <conditionalFormatting sqref="B57">
    <cfRule type="cellIs" dxfId="227" priority="91" operator="equal">
      <formula>" "</formula>
    </cfRule>
  </conditionalFormatting>
  <conditionalFormatting sqref="C58:C65">
    <cfRule type="cellIs" dxfId="226" priority="84" operator="equal">
      <formula>" "</formula>
    </cfRule>
    <cfRule type="cellIs" dxfId="225" priority="90" operator="equal">
      <formula>" "</formula>
    </cfRule>
  </conditionalFormatting>
  <conditionalFormatting sqref="C59">
    <cfRule type="cellIs" dxfId="224" priority="89" operator="equal">
      <formula>" "</formula>
    </cfRule>
  </conditionalFormatting>
  <conditionalFormatting sqref="C60">
    <cfRule type="cellIs" dxfId="223" priority="88" operator="equal">
      <formula>" "</formula>
    </cfRule>
  </conditionalFormatting>
  <conditionalFormatting sqref="C61">
    <cfRule type="cellIs" dxfId="222" priority="87" operator="equal">
      <formula>" "</formula>
    </cfRule>
  </conditionalFormatting>
  <conditionalFormatting sqref="C62">
    <cfRule type="cellIs" dxfId="221" priority="86" operator="equal">
      <formula>" "</formula>
    </cfRule>
  </conditionalFormatting>
  <conditionalFormatting sqref="C63">
    <cfRule type="cellIs" dxfId="220" priority="85" operator="equal">
      <formula>" "</formula>
    </cfRule>
  </conditionalFormatting>
  <conditionalFormatting sqref="C64">
    <cfRule type="expression" dxfId="219" priority="83">
      <formula>$B$64="Smlouva o zpracování OÚ:"</formula>
    </cfRule>
  </conditionalFormatting>
  <conditionalFormatting sqref="B68:C68">
    <cfRule type="cellIs" dxfId="218" priority="82" operator="equal">
      <formula>" "</formula>
    </cfRule>
  </conditionalFormatting>
  <conditionalFormatting sqref="B69:C75">
    <cfRule type="cellIs" dxfId="217" priority="81" operator="equal">
      <formula>" "</formula>
    </cfRule>
  </conditionalFormatting>
  <conditionalFormatting sqref="B67">
    <cfRule type="cellIs" dxfId="216" priority="80" operator="equal">
      <formula>" "</formula>
    </cfRule>
  </conditionalFormatting>
  <conditionalFormatting sqref="C68:C75">
    <cfRule type="cellIs" dxfId="215" priority="73" operator="equal">
      <formula>" "</formula>
    </cfRule>
    <cfRule type="cellIs" dxfId="214" priority="79" operator="equal">
      <formula>" "</formula>
    </cfRule>
  </conditionalFormatting>
  <conditionalFormatting sqref="C69">
    <cfRule type="cellIs" dxfId="213" priority="78" operator="equal">
      <formula>" "</formula>
    </cfRule>
  </conditionalFormatting>
  <conditionalFormatting sqref="C70">
    <cfRule type="cellIs" dxfId="212" priority="77" operator="equal">
      <formula>" "</formula>
    </cfRule>
  </conditionalFormatting>
  <conditionalFormatting sqref="C71">
    <cfRule type="cellIs" dxfId="211" priority="76" operator="equal">
      <formula>" "</formula>
    </cfRule>
  </conditionalFormatting>
  <conditionalFormatting sqref="C72">
    <cfRule type="cellIs" dxfId="210" priority="75" operator="equal">
      <formula>" "</formula>
    </cfRule>
  </conditionalFormatting>
  <conditionalFormatting sqref="C73">
    <cfRule type="cellIs" dxfId="209" priority="74" operator="equal">
      <formula>" "</formula>
    </cfRule>
  </conditionalFormatting>
  <conditionalFormatting sqref="C74">
    <cfRule type="expression" dxfId="208" priority="72">
      <formula>$B$74="Smlouva o zpracování OÚ:"</formula>
    </cfRule>
  </conditionalFormatting>
  <conditionalFormatting sqref="B78:C78">
    <cfRule type="cellIs" dxfId="207" priority="71" operator="equal">
      <formula>" "</formula>
    </cfRule>
  </conditionalFormatting>
  <conditionalFormatting sqref="B79:C85">
    <cfRule type="cellIs" dxfId="206" priority="70" operator="equal">
      <formula>" "</formula>
    </cfRule>
  </conditionalFormatting>
  <conditionalFormatting sqref="B77">
    <cfRule type="cellIs" dxfId="205" priority="69" operator="equal">
      <formula>" "</formula>
    </cfRule>
  </conditionalFormatting>
  <conditionalFormatting sqref="C78:C85">
    <cfRule type="cellIs" dxfId="204" priority="62" operator="equal">
      <formula>" "</formula>
    </cfRule>
    <cfRule type="cellIs" dxfId="203" priority="68" operator="equal">
      <formula>" "</formula>
    </cfRule>
  </conditionalFormatting>
  <conditionalFormatting sqref="C79">
    <cfRule type="cellIs" dxfId="202" priority="67" operator="equal">
      <formula>" "</formula>
    </cfRule>
  </conditionalFormatting>
  <conditionalFormatting sqref="C80">
    <cfRule type="cellIs" dxfId="201" priority="66" operator="equal">
      <formula>" "</formula>
    </cfRule>
  </conditionalFormatting>
  <conditionalFormatting sqref="C81">
    <cfRule type="cellIs" dxfId="200" priority="65" operator="equal">
      <formula>" "</formula>
    </cfRule>
  </conditionalFormatting>
  <conditionalFormatting sqref="C82">
    <cfRule type="cellIs" dxfId="199" priority="64" operator="equal">
      <formula>" "</formula>
    </cfRule>
  </conditionalFormatting>
  <conditionalFormatting sqref="C83">
    <cfRule type="cellIs" dxfId="198" priority="63" operator="equal">
      <formula>" "</formula>
    </cfRule>
  </conditionalFormatting>
  <conditionalFormatting sqref="C84">
    <cfRule type="expression" dxfId="197" priority="61">
      <formula>$B$84="Smlouva o zpracování OÚ:"</formula>
    </cfRule>
  </conditionalFormatting>
  <conditionalFormatting sqref="C54">
    <cfRule type="cellIs" dxfId="196" priority="60" operator="equal">
      <formula>" "</formula>
    </cfRule>
  </conditionalFormatting>
  <conditionalFormatting sqref="C54">
    <cfRule type="cellIs" dxfId="195" priority="58" operator="equal">
      <formula>" "</formula>
    </cfRule>
    <cfRule type="cellIs" dxfId="194" priority="59" operator="equal">
      <formula>" "</formula>
    </cfRule>
  </conditionalFormatting>
  <conditionalFormatting sqref="C54">
    <cfRule type="expression" dxfId="193" priority="57">
      <formula>$B$54="Smlouva o zpracování OÚ:"</formula>
    </cfRule>
  </conditionalFormatting>
  <conditionalFormatting sqref="C38">
    <cfRule type="cellIs" dxfId="192" priority="56" operator="equal">
      <formula>" "</formula>
    </cfRule>
  </conditionalFormatting>
  <conditionalFormatting sqref="C39">
    <cfRule type="cellIs" dxfId="191" priority="55" operator="equal">
      <formula>" "</formula>
    </cfRule>
  </conditionalFormatting>
  <conditionalFormatting sqref="C38:C39">
    <cfRule type="cellIs" dxfId="190" priority="52" operator="equal">
      <formula>" "</formula>
    </cfRule>
    <cfRule type="cellIs" dxfId="189" priority="54" operator="equal">
      <formula>" "</formula>
    </cfRule>
  </conditionalFormatting>
  <conditionalFormatting sqref="C39">
    <cfRule type="cellIs" dxfId="188" priority="53" operator="equal">
      <formula>" "</formula>
    </cfRule>
  </conditionalFormatting>
  <conditionalFormatting sqref="C20">
    <cfRule type="expression" dxfId="187" priority="46">
      <formula>$B$20="      - jejich druh:"</formula>
    </cfRule>
  </conditionalFormatting>
  <conditionalFormatting sqref="C21">
    <cfRule type="expression" dxfId="186" priority="45">
      <formula>$B$20="      - jejich druh:"</formula>
    </cfRule>
  </conditionalFormatting>
  <conditionalFormatting sqref="C32">
    <cfRule type="cellIs" dxfId="185" priority="41" operator="equal">
      <formula>"NEVÍM"</formula>
    </cfRule>
    <cfRule type="cellIs" dxfId="184" priority="42" operator="equal">
      <formula>"ANO"</formula>
    </cfRule>
  </conditionalFormatting>
  <conditionalFormatting sqref="C31">
    <cfRule type="expression" dxfId="183" priority="14">
      <formula>$C$30="NE"</formula>
    </cfRule>
  </conditionalFormatting>
  <conditionalFormatting sqref="B31">
    <cfRule type="expression" dxfId="182" priority="13">
      <formula>$C$30="NE"</formula>
    </cfRule>
  </conditionalFormatting>
  <conditionalFormatting sqref="C19">
    <cfRule type="cellIs" dxfId="181" priority="12" operator="equal">
      <formula>"NEVÍM"</formula>
    </cfRule>
  </conditionalFormatting>
  <conditionalFormatting sqref="C22">
    <cfRule type="cellIs" dxfId="180" priority="6" operator="equal">
      <formula>"NEVÍM"</formula>
    </cfRule>
    <cfRule type="cellIs" dxfId="179" priority="7" operator="equal">
      <formula>"ANO"</formula>
    </cfRule>
  </conditionalFormatting>
  <conditionalFormatting sqref="C29">
    <cfRule type="cellIs" dxfId="178" priority="4" operator="equal">
      <formula>"NEVÍM"</formula>
    </cfRule>
    <cfRule type="cellIs" dxfId="177" priority="5" operator="equal">
      <formula>"ANO"</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15" operator="equal" id="{E37FB271-BB2C-46D0-BFA7-EC0875D28E85}">
            <xm:f>Data!$B$3</xm:f>
            <x14:dxf>
              <fill>
                <patternFill>
                  <bgColor rgb="FFFF0000"/>
                </patternFill>
              </fill>
            </x14:dxf>
          </x14:cfRule>
          <x14:cfRule type="cellIs" priority="16" operator="equal" id="{41E39904-CCCE-4117-BD63-91F8B61FB371}">
            <xm:f>Data!$B$2</xm:f>
            <x14:dxf>
              <fill>
                <patternFill>
                  <bgColor rgb="FFFF0000"/>
                </patternFill>
              </fill>
            </x14:dxf>
          </x14:cfRule>
          <xm:sqref>C31</xm:sqref>
        </x14:conditionalFormatting>
        <x14:conditionalFormatting xmlns:xm="http://schemas.microsoft.com/office/excel/2006/main">
          <x14:cfRule type="cellIs" priority="8" operator="equal" id="{3831C158-0CD9-45B1-B094-29D6D1838E4D}">
            <xm:f>Data!$H$5</xm:f>
            <x14:dxf>
              <fill>
                <patternFill>
                  <bgColor rgb="FFFF0000"/>
                </patternFill>
              </fill>
            </x14:dxf>
          </x14:cfRule>
          <x14:cfRule type="cellIs" priority="9" operator="equal" id="{AB2FEBD4-8CCF-47D6-A9C1-56CEC7E252AB}">
            <xm:f>Data!$H$4</xm:f>
            <x14:dxf>
              <fill>
                <patternFill>
                  <bgColor rgb="FFFF0000"/>
                </patternFill>
              </fill>
            </x14:dxf>
          </x14:cfRule>
          <x14:cfRule type="cellIs" priority="10" operator="equal" id="{06469E5D-4FFA-44A4-A7DC-1261374CB0DE}">
            <xm:f>Data!$H$3</xm:f>
            <x14:dxf>
              <fill>
                <patternFill>
                  <bgColor rgb="FFFF0000"/>
                </patternFill>
              </fill>
            </x14:dxf>
          </x14:cfRule>
          <x14:cfRule type="cellIs" priority="11" operator="equal" id="{E2C26C6D-747D-4ABF-AB59-8654EB9E8058}">
            <xm:f>Data!$H$2</xm:f>
            <x14:dxf>
              <fill>
                <patternFill>
                  <bgColor rgb="FFFF0000"/>
                </patternFill>
              </fill>
            </x14:dxf>
          </x14:cfRule>
          <xm:sqref>C16</xm:sqref>
        </x14:conditionalFormatting>
        <x14:conditionalFormatting xmlns:xm="http://schemas.microsoft.com/office/excel/2006/main">
          <x14:cfRule type="cellIs" priority="2" operator="equal" id="{8CB9C62C-6698-4286-A721-DAB9EF3640A3}">
            <xm:f>Data!$G$4</xm:f>
            <x14:dxf>
              <fill>
                <patternFill>
                  <bgColor rgb="FFFF0000"/>
                </patternFill>
              </fill>
            </x14:dxf>
          </x14:cfRule>
          <x14:cfRule type="cellIs" priority="3" operator="equal" id="{A6447A4E-D1BE-474C-B88A-8FE35DF5D18B}">
            <xm:f>Data!$G$3</xm:f>
            <x14:dxf>
              <fill>
                <patternFill>
                  <bgColor rgb="FFFF0000"/>
                </patternFill>
              </fill>
            </x14:dxf>
          </x14:cfRule>
          <xm:sqref>C25</xm:sqref>
        </x14:conditionalFormatting>
        <x14:conditionalFormatting xmlns:xm="http://schemas.microsoft.com/office/excel/2006/main">
          <x14:cfRule type="cellIs" priority="1" operator="equal" id="{E5947181-345B-4179-B95E-C98A23E425F1}">
            <xm:f>Data!$B$3</xm:f>
            <x14:dxf>
              <fill>
                <patternFill>
                  <bgColor rgb="FFFF0000"/>
                </patternFill>
              </fill>
            </x14:dxf>
          </x14:cfRule>
          <xm:sqref>C30</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C29:C34 C22</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C27" sqref="C27"/>
    </sheetView>
  </sheetViews>
  <sheetFormatPr defaultColWidth="9.109375" defaultRowHeight="14.4" x14ac:dyDescent="0.3"/>
  <cols>
    <col min="1" max="1" width="3.33203125" style="6" customWidth="1"/>
    <col min="2" max="2" width="31.33203125" style="21" customWidth="1"/>
    <col min="3" max="3" width="65" style="6" customWidth="1"/>
    <col min="4" max="4" width="2.88671875" style="6" customWidth="1"/>
    <col min="5" max="16384" width="9.109375" style="6"/>
  </cols>
  <sheetData>
    <row r="1" spans="1:4" ht="15" x14ac:dyDescent="0.25">
      <c r="B1" s="17"/>
      <c r="C1" s="11"/>
    </row>
    <row r="2" spans="1:4" ht="15.6" x14ac:dyDescent="0.3">
      <c r="A2" s="9"/>
      <c r="B2" s="18" t="s">
        <v>5</v>
      </c>
      <c r="C2" s="22" t="s">
        <v>268</v>
      </c>
      <c r="D2" s="10"/>
    </row>
    <row r="3" spans="1:4" x14ac:dyDescent="0.3">
      <c r="A3" s="9"/>
      <c r="B3" s="18" t="s">
        <v>20</v>
      </c>
      <c r="C3" s="13"/>
      <c r="D3" s="10"/>
    </row>
    <row r="4" spans="1:4" x14ac:dyDescent="0.3">
      <c r="A4" s="9"/>
      <c r="B4" s="18" t="s">
        <v>14</v>
      </c>
      <c r="C4" s="14" t="s">
        <v>251</v>
      </c>
      <c r="D4" s="10"/>
    </row>
    <row r="5" spans="1:4" x14ac:dyDescent="0.3">
      <c r="A5" s="9"/>
      <c r="B5" s="18" t="s">
        <v>15</v>
      </c>
      <c r="C5" s="14"/>
      <c r="D5" s="10"/>
    </row>
    <row r="6" spans="1:4" x14ac:dyDescent="0.3">
      <c r="A6" s="9"/>
      <c r="B6" s="18" t="s">
        <v>33</v>
      </c>
      <c r="C6" s="14" t="s">
        <v>253</v>
      </c>
      <c r="D6" s="10"/>
    </row>
    <row r="7" spans="1:4" ht="15" x14ac:dyDescent="0.25">
      <c r="A7" s="9"/>
      <c r="B7" s="18" t="s">
        <v>34</v>
      </c>
      <c r="C7" s="46" t="s">
        <v>254</v>
      </c>
      <c r="D7" s="10"/>
    </row>
    <row r="8" spans="1:4" ht="15" x14ac:dyDescent="0.25">
      <c r="A8" s="9"/>
      <c r="B8" s="18" t="s">
        <v>35</v>
      </c>
      <c r="C8" s="47" t="s">
        <v>255</v>
      </c>
      <c r="D8" s="10"/>
    </row>
    <row r="9" spans="1:4" x14ac:dyDescent="0.3">
      <c r="A9" s="9"/>
      <c r="B9" s="18" t="s">
        <v>44</v>
      </c>
      <c r="C9" s="14" t="s">
        <v>267</v>
      </c>
      <c r="D9" s="10"/>
    </row>
    <row r="10" spans="1:4" x14ac:dyDescent="0.3">
      <c r="A10" s="9"/>
      <c r="B10" s="18" t="s">
        <v>45</v>
      </c>
      <c r="C10" s="14" t="s">
        <v>220</v>
      </c>
      <c r="D10" s="10"/>
    </row>
    <row r="11" spans="1:4" ht="15" x14ac:dyDescent="0.25">
      <c r="B11" s="19"/>
      <c r="C11" s="12"/>
    </row>
    <row r="12" spans="1:4" x14ac:dyDescent="0.3">
      <c r="A12" s="9"/>
      <c r="B12" s="18" t="s">
        <v>28</v>
      </c>
      <c r="C12" s="23">
        <v>100</v>
      </c>
      <c r="D12" s="10"/>
    </row>
    <row r="13" spans="1:4" x14ac:dyDescent="0.3">
      <c r="A13" s="9"/>
      <c r="B13" s="18" t="s">
        <v>32</v>
      </c>
      <c r="C13" s="14" t="s">
        <v>220</v>
      </c>
      <c r="D13" s="10"/>
    </row>
    <row r="14" spans="1:4" x14ac:dyDescent="0.3">
      <c r="A14" s="9"/>
      <c r="B14" s="18" t="s">
        <v>40</v>
      </c>
      <c r="C14" s="14" t="s">
        <v>269</v>
      </c>
      <c r="D14" s="10"/>
    </row>
    <row r="15" spans="1:4" x14ac:dyDescent="0.3">
      <c r="A15" s="9"/>
      <c r="B15" s="18" t="s">
        <v>36</v>
      </c>
      <c r="C15" s="14" t="s">
        <v>37</v>
      </c>
      <c r="D15" s="10"/>
    </row>
    <row r="16" spans="1:4" x14ac:dyDescent="0.3">
      <c r="A16" s="9"/>
      <c r="B16" s="18" t="s">
        <v>56</v>
      </c>
      <c r="C16" s="14" t="s">
        <v>18</v>
      </c>
      <c r="D16" s="10"/>
    </row>
    <row r="17" spans="1:4" x14ac:dyDescent="0.3">
      <c r="A17" s="9"/>
      <c r="B17" s="18" t="s">
        <v>29</v>
      </c>
      <c r="C17" s="14" t="s">
        <v>270</v>
      </c>
      <c r="D17" s="10"/>
    </row>
    <row r="18" spans="1:4" x14ac:dyDescent="0.3">
      <c r="A18" s="9"/>
      <c r="B18" s="18" t="s">
        <v>47</v>
      </c>
      <c r="C18" s="14" t="s">
        <v>271</v>
      </c>
      <c r="D18" s="10"/>
    </row>
    <row r="19" spans="1:4" x14ac:dyDescent="0.3">
      <c r="A19" s="9"/>
      <c r="B19" s="18" t="s">
        <v>30</v>
      </c>
      <c r="C19" s="14" t="s">
        <v>18</v>
      </c>
      <c r="D19" s="10"/>
    </row>
    <row r="20" spans="1:4" ht="15" x14ac:dyDescent="0.25">
      <c r="A20" s="9"/>
      <c r="B20" s="18" t="str">
        <f>IF(C19="ANO","      - jejich druh:","")</f>
        <v/>
      </c>
      <c r="C20" s="12"/>
      <c r="D20" s="10"/>
    </row>
    <row r="21" spans="1:4" ht="15" x14ac:dyDescent="0.25">
      <c r="A21" s="9"/>
      <c r="B21" s="18" t="str">
        <f>IF(C19="ANO","      - zákonnost zpracování:","")</f>
        <v/>
      </c>
      <c r="C21" s="12"/>
      <c r="D21" s="10"/>
    </row>
    <row r="22" spans="1:4" x14ac:dyDescent="0.3">
      <c r="A22" s="9"/>
      <c r="B22" s="18" t="s">
        <v>31</v>
      </c>
      <c r="C22" s="14" t="s">
        <v>18</v>
      </c>
      <c r="D22" s="10"/>
    </row>
    <row r="23" spans="1:4" x14ac:dyDescent="0.3">
      <c r="A23" s="9"/>
      <c r="B23" s="24" t="s">
        <v>48</v>
      </c>
      <c r="C23" s="14" t="s">
        <v>272</v>
      </c>
      <c r="D23" s="10"/>
    </row>
    <row r="24" spans="1:4" ht="28.8" x14ac:dyDescent="0.3">
      <c r="A24" s="9"/>
      <c r="B24" s="24" t="s">
        <v>49</v>
      </c>
      <c r="C24" s="14" t="s">
        <v>273</v>
      </c>
      <c r="D24" s="10"/>
    </row>
    <row r="25" spans="1:4" x14ac:dyDescent="0.3">
      <c r="A25" s="9"/>
      <c r="B25" s="24" t="s">
        <v>53</v>
      </c>
      <c r="C25" s="14" t="s">
        <v>18</v>
      </c>
      <c r="D25" s="10"/>
    </row>
    <row r="26" spans="1:4" x14ac:dyDescent="0.3">
      <c r="A26" s="9"/>
      <c r="B26" s="24" t="s">
        <v>60</v>
      </c>
      <c r="C26" s="14" t="s">
        <v>275</v>
      </c>
      <c r="D26" s="10"/>
    </row>
    <row r="27" spans="1:4" ht="57.6" x14ac:dyDescent="0.3">
      <c r="A27" s="9"/>
      <c r="B27" s="18" t="s">
        <v>61</v>
      </c>
      <c r="C27" s="14" t="s">
        <v>274</v>
      </c>
      <c r="D27" s="10"/>
    </row>
    <row r="28" spans="1:4" x14ac:dyDescent="0.3">
      <c r="A28" s="9"/>
      <c r="B28" s="18" t="s">
        <v>51</v>
      </c>
      <c r="C28" s="14"/>
      <c r="D28" s="10"/>
    </row>
    <row r="29" spans="1:4" x14ac:dyDescent="0.3">
      <c r="A29" s="9"/>
      <c r="B29" s="18" t="s">
        <v>52</v>
      </c>
      <c r="C29" s="14" t="s">
        <v>18</v>
      </c>
      <c r="D29" s="10"/>
    </row>
    <row r="30" spans="1:4" x14ac:dyDescent="0.3">
      <c r="A30" s="9"/>
      <c r="B30" s="18" t="s">
        <v>62</v>
      </c>
      <c r="C30" s="14" t="s">
        <v>18</v>
      </c>
      <c r="D30" s="10"/>
    </row>
    <row r="31" spans="1:4" x14ac:dyDescent="0.3">
      <c r="A31" s="9"/>
      <c r="B31" s="18" t="s">
        <v>63</v>
      </c>
      <c r="C31" s="14"/>
      <c r="D31" s="10"/>
    </row>
    <row r="32" spans="1:4" x14ac:dyDescent="0.3">
      <c r="A32" s="9"/>
      <c r="B32" s="18" t="s">
        <v>46</v>
      </c>
      <c r="C32" s="14" t="s">
        <v>18</v>
      </c>
      <c r="D32" s="10"/>
    </row>
    <row r="33" spans="1:4" ht="6.75" customHeight="1" x14ac:dyDescent="0.3">
      <c r="B33" s="19"/>
      <c r="C33" s="12"/>
    </row>
    <row r="34" spans="1:4" x14ac:dyDescent="0.3">
      <c r="A34" s="9"/>
      <c r="B34" s="18" t="s">
        <v>16</v>
      </c>
      <c r="C34" s="15" t="s">
        <v>18</v>
      </c>
      <c r="D34" s="10"/>
    </row>
    <row r="35" spans="1:4" x14ac:dyDescent="0.3">
      <c r="A35" s="9"/>
      <c r="B35" s="20" t="str">
        <f>IF(C34="ANO","Počet zpracovatelů:"," ")</f>
        <v xml:space="preserve"> </v>
      </c>
      <c r="C35" s="16"/>
      <c r="D35" s="10"/>
    </row>
    <row r="36" spans="1:4" ht="6.75" customHeight="1" x14ac:dyDescent="0.3">
      <c r="B36" s="19"/>
      <c r="C36" s="12">
        <v>3</v>
      </c>
    </row>
    <row r="37" spans="1:4" x14ac:dyDescent="0.3">
      <c r="B37" s="18" t="str">
        <f>IF(C35&gt;0,"ZPRACOVATEL 1"," ")</f>
        <v xml:space="preserve"> </v>
      </c>
      <c r="C37" s="12"/>
    </row>
    <row r="38" spans="1:4" x14ac:dyDescent="0.3">
      <c r="A38" s="9"/>
      <c r="B38" s="18" t="str">
        <f>IF(C35&gt;0,"Firma (název) zpracovatele:"," ")</f>
        <v xml:space="preserve"> </v>
      </c>
      <c r="C38" s="14" t="str">
        <f t="shared" ref="C38:C43" si="0">IF(B38=" "," ","")</f>
        <v xml:space="preserve"> </v>
      </c>
      <c r="D38" s="10"/>
    </row>
    <row r="39" spans="1:4" x14ac:dyDescent="0.3">
      <c r="A39" s="9"/>
      <c r="B39" s="18" t="str">
        <f>IF(C35&gt;0,"se sídlem:"," ")</f>
        <v xml:space="preserve"> </v>
      </c>
      <c r="C39" s="14" t="str">
        <f t="shared" si="0"/>
        <v xml:space="preserve"> </v>
      </c>
      <c r="D39" s="10"/>
    </row>
    <row r="40" spans="1:4" x14ac:dyDescent="0.3">
      <c r="A40" s="9"/>
      <c r="B40" s="18" t="str">
        <f>IF(C35&gt;0,"IČ:"," ")</f>
        <v xml:space="preserve"> </v>
      </c>
      <c r="C40" s="14" t="str">
        <f t="shared" si="0"/>
        <v xml:space="preserve"> </v>
      </c>
      <c r="D40" s="10"/>
    </row>
    <row r="41" spans="1:4" x14ac:dyDescent="0.3">
      <c r="A41" s="9"/>
      <c r="B41" s="18" t="str">
        <f>IF(C35&gt;0,"odpovědná osoba:"," ")</f>
        <v xml:space="preserve"> </v>
      </c>
      <c r="C41" s="14" t="str">
        <f t="shared" si="0"/>
        <v xml:space="preserve"> </v>
      </c>
      <c r="D41" s="10"/>
    </row>
    <row r="42" spans="1:4" x14ac:dyDescent="0.3">
      <c r="A42" s="9"/>
      <c r="B42" s="18" t="str">
        <f>IF(C35&gt;0,"e-mail:"," ")</f>
        <v xml:space="preserve"> </v>
      </c>
      <c r="C42" s="14" t="str">
        <f t="shared" si="0"/>
        <v xml:space="preserve"> </v>
      </c>
      <c r="D42" s="10"/>
    </row>
    <row r="43" spans="1:4" x14ac:dyDescent="0.3">
      <c r="A43" s="9"/>
      <c r="B43" s="18" t="str">
        <f>IF(C35&gt;0,"telefon:"," ")</f>
        <v xml:space="preserve"> </v>
      </c>
      <c r="C43" s="14" t="str">
        <f t="shared" si="0"/>
        <v xml:space="preserve"> </v>
      </c>
      <c r="D43" s="10"/>
    </row>
    <row r="44" spans="1:4" x14ac:dyDescent="0.3">
      <c r="A44" s="9"/>
      <c r="B44" s="18" t="str">
        <f>IF(C35&gt;0,"Smlouva o zpracování OÚ:"," ")</f>
        <v xml:space="preserve"> </v>
      </c>
      <c r="C44" s="14" t="s">
        <v>25</v>
      </c>
      <c r="D44" s="10"/>
    </row>
    <row r="45" spans="1:4" x14ac:dyDescent="0.3">
      <c r="A45" s="9"/>
      <c r="B45" s="18" t="str">
        <f>IF(AND(C35&gt;0,C44=Data!C5),"Právní předpis:"," ")</f>
        <v xml:space="preserve"> </v>
      </c>
      <c r="C45" s="14" t="str">
        <f>IF(B45=" "," ","")</f>
        <v xml:space="preserve"> </v>
      </c>
      <c r="D45" s="10"/>
    </row>
    <row r="46" spans="1:4" ht="6.75" customHeight="1" x14ac:dyDescent="0.3">
      <c r="B46" s="19"/>
      <c r="C46" s="12">
        <v>3</v>
      </c>
    </row>
    <row r="47" spans="1:4" x14ac:dyDescent="0.3">
      <c r="B47" s="18" t="str">
        <f>IF(C35&gt;1,"ZPRACOVATEL 2"," ")</f>
        <v xml:space="preserve"> </v>
      </c>
      <c r="C47" s="12"/>
    </row>
    <row r="48" spans="1:4" x14ac:dyDescent="0.3">
      <c r="A48" s="9"/>
      <c r="B48" s="18" t="str">
        <f>IF(C35&gt;1,"Firma (název) zpracovatele:"," ")</f>
        <v xml:space="preserve"> </v>
      </c>
      <c r="C48" s="14" t="str">
        <f t="shared" ref="C48:C53" si="1">IF(B48=" "," ","")</f>
        <v xml:space="preserve"> </v>
      </c>
      <c r="D48" s="10"/>
    </row>
    <row r="49" spans="1:4" x14ac:dyDescent="0.3">
      <c r="A49" s="9"/>
      <c r="B49" s="18" t="str">
        <f>IF(C35&gt;1,"se sídlem:"," ")</f>
        <v xml:space="preserve"> </v>
      </c>
      <c r="C49" s="14" t="str">
        <f t="shared" si="1"/>
        <v xml:space="preserve"> </v>
      </c>
      <c r="D49" s="10"/>
    </row>
    <row r="50" spans="1:4" x14ac:dyDescent="0.3">
      <c r="A50" s="9"/>
      <c r="B50" s="18" t="str">
        <f>IF(C35&gt;1,"IČ:"," ")</f>
        <v xml:space="preserve"> </v>
      </c>
      <c r="C50" s="14" t="str">
        <f t="shared" si="1"/>
        <v xml:space="preserve"> </v>
      </c>
      <c r="D50" s="10"/>
    </row>
    <row r="51" spans="1:4" x14ac:dyDescent="0.3">
      <c r="A51" s="9"/>
      <c r="B51" s="18" t="str">
        <f>IF(C35&gt;1,"odpovědná osoba:"," ")</f>
        <v xml:space="preserve"> </v>
      </c>
      <c r="C51" s="14" t="str">
        <f t="shared" si="1"/>
        <v xml:space="preserve"> </v>
      </c>
      <c r="D51" s="10"/>
    </row>
    <row r="52" spans="1:4" x14ac:dyDescent="0.3">
      <c r="A52" s="9"/>
      <c r="B52" s="18" t="str">
        <f>IF(C35&gt;1,"e-mail:"," ")</f>
        <v xml:space="preserve"> </v>
      </c>
      <c r="C52" s="14" t="str">
        <f t="shared" si="1"/>
        <v xml:space="preserve"> </v>
      </c>
      <c r="D52" s="10"/>
    </row>
    <row r="53" spans="1:4" x14ac:dyDescent="0.3">
      <c r="A53" s="9"/>
      <c r="B53" s="18" t="str">
        <f>IF(C35&gt;1,"telefon:"," ")</f>
        <v xml:space="preserve"> </v>
      </c>
      <c r="C53" s="14" t="str">
        <f t="shared" si="1"/>
        <v xml:space="preserve"> </v>
      </c>
      <c r="D53" s="10"/>
    </row>
    <row r="54" spans="1:4" x14ac:dyDescent="0.3">
      <c r="A54" s="9"/>
      <c r="B54" s="18" t="str">
        <f>IF(C35&gt;1,"Smlouva o zpracování OÚ:"," ")</f>
        <v xml:space="preserve"> </v>
      </c>
      <c r="C54" s="14" t="s">
        <v>25</v>
      </c>
      <c r="D54" s="10"/>
    </row>
    <row r="55" spans="1:4" x14ac:dyDescent="0.3">
      <c r="A55" s="9"/>
      <c r="B55" s="18" t="str">
        <f>IF(AND(C35&gt;1,C54=Data!C5),"Právní předpis:"," ")</f>
        <v xml:space="preserve"> </v>
      </c>
      <c r="C55" s="14" t="str">
        <f>IF(B55=" "," ","")</f>
        <v xml:space="preserve"> </v>
      </c>
      <c r="D55" s="10"/>
    </row>
    <row r="56" spans="1:4" ht="6.75" customHeight="1" x14ac:dyDescent="0.3">
      <c r="B56" s="19"/>
      <c r="C56" s="12">
        <v>3</v>
      </c>
    </row>
    <row r="57" spans="1:4" x14ac:dyDescent="0.3">
      <c r="B57" s="18" t="str">
        <f>IF(C35&gt;2,"ZPRACOVATEL 3"," ")</f>
        <v xml:space="preserve"> </v>
      </c>
      <c r="C57" s="12"/>
    </row>
    <row r="58" spans="1:4" x14ac:dyDescent="0.3">
      <c r="A58" s="9"/>
      <c r="B58" s="18" t="str">
        <f>IF(C35&gt;2,"Firma (název) zpracovatele:"," ")</f>
        <v xml:space="preserve"> </v>
      </c>
      <c r="C58" s="14" t="str">
        <f t="shared" ref="C58:C63" si="2">IF(B58=" "," ","")</f>
        <v xml:space="preserve"> </v>
      </c>
      <c r="D58" s="10"/>
    </row>
    <row r="59" spans="1:4" x14ac:dyDescent="0.3">
      <c r="A59" s="9"/>
      <c r="B59" s="18" t="str">
        <f>IF(C35&gt;2,"se sídlem:"," ")</f>
        <v xml:space="preserve"> </v>
      </c>
      <c r="C59" s="14" t="str">
        <f t="shared" si="2"/>
        <v xml:space="preserve"> </v>
      </c>
      <c r="D59" s="10"/>
    </row>
    <row r="60" spans="1:4" x14ac:dyDescent="0.3">
      <c r="A60" s="9"/>
      <c r="B60" s="18" t="str">
        <f>IF(C35&gt;2,"IČ:"," ")</f>
        <v xml:space="preserve"> </v>
      </c>
      <c r="C60" s="14" t="str">
        <f t="shared" si="2"/>
        <v xml:space="preserve"> </v>
      </c>
      <c r="D60" s="10"/>
    </row>
    <row r="61" spans="1:4" x14ac:dyDescent="0.3">
      <c r="A61" s="9"/>
      <c r="B61" s="18" t="str">
        <f>IF(C35&gt;2,"odpovědná osoba:"," ")</f>
        <v xml:space="preserve"> </v>
      </c>
      <c r="C61" s="14" t="str">
        <f t="shared" si="2"/>
        <v xml:space="preserve"> </v>
      </c>
      <c r="D61" s="10"/>
    </row>
    <row r="62" spans="1:4" x14ac:dyDescent="0.3">
      <c r="A62" s="9"/>
      <c r="B62" s="18" t="str">
        <f>IF(C35&gt;2,"e-mail:"," ")</f>
        <v xml:space="preserve"> </v>
      </c>
      <c r="C62" s="14" t="str">
        <f t="shared" si="2"/>
        <v xml:space="preserve"> </v>
      </c>
      <c r="D62" s="10"/>
    </row>
    <row r="63" spans="1:4" x14ac:dyDescent="0.3">
      <c r="A63" s="9"/>
      <c r="B63" s="18" t="str">
        <f>IF(C35&gt;2,"telefon:"," ")</f>
        <v xml:space="preserve"> </v>
      </c>
      <c r="C63" s="14" t="str">
        <f t="shared" si="2"/>
        <v xml:space="preserve"> </v>
      </c>
      <c r="D63" s="10"/>
    </row>
    <row r="64" spans="1:4" x14ac:dyDescent="0.3">
      <c r="A64" s="9"/>
      <c r="B64" s="18" t="str">
        <f>IF(C35&gt;2,"Smlouva o zpracování OÚ:"," ")</f>
        <v xml:space="preserve"> </v>
      </c>
      <c r="C64" s="14" t="s">
        <v>25</v>
      </c>
      <c r="D64" s="10"/>
    </row>
    <row r="65" spans="1:4" x14ac:dyDescent="0.3">
      <c r="A65" s="9"/>
      <c r="B65" s="18" t="str">
        <f>IF(AND(C35&gt;2,C64=Data!C5),"Právní předpis:"," ")</f>
        <v xml:space="preserve"> </v>
      </c>
      <c r="C65" s="14" t="str">
        <f>IF(B65=" "," ","")</f>
        <v xml:space="preserve"> </v>
      </c>
      <c r="D65" s="10"/>
    </row>
    <row r="66" spans="1:4" ht="6.75" customHeight="1" x14ac:dyDescent="0.3">
      <c r="B66" s="19"/>
      <c r="C66" s="12">
        <v>3</v>
      </c>
    </row>
    <row r="67" spans="1:4" x14ac:dyDescent="0.3">
      <c r="B67" s="18" t="str">
        <f>IF(C35&gt;3,"ZPRACOVATEL 4"," ")</f>
        <v xml:space="preserve"> </v>
      </c>
      <c r="C67" s="12"/>
    </row>
    <row r="68" spans="1:4" x14ac:dyDescent="0.3">
      <c r="A68" s="9"/>
      <c r="B68" s="18" t="str">
        <f>IF(C35&gt;3,"Firma (název) zpracovatele:"," ")</f>
        <v xml:space="preserve"> </v>
      </c>
      <c r="C68" s="14" t="str">
        <f t="shared" ref="C68:C73" si="3">IF(B68=" "," ","")</f>
        <v xml:space="preserve"> </v>
      </c>
      <c r="D68" s="10"/>
    </row>
    <row r="69" spans="1:4" x14ac:dyDescent="0.3">
      <c r="A69" s="9"/>
      <c r="B69" s="18" t="str">
        <f>IF(C35&gt;3,"se sídlem:"," ")</f>
        <v xml:space="preserve"> </v>
      </c>
      <c r="C69" s="14" t="str">
        <f t="shared" si="3"/>
        <v xml:space="preserve"> </v>
      </c>
      <c r="D69" s="10"/>
    </row>
    <row r="70" spans="1:4" x14ac:dyDescent="0.3">
      <c r="A70" s="9"/>
      <c r="B70" s="18" t="str">
        <f>IF(C35&gt;3,"IČ:"," ")</f>
        <v xml:space="preserve"> </v>
      </c>
      <c r="C70" s="14" t="str">
        <f t="shared" si="3"/>
        <v xml:space="preserve"> </v>
      </c>
      <c r="D70" s="10"/>
    </row>
    <row r="71" spans="1:4" x14ac:dyDescent="0.3">
      <c r="A71" s="9"/>
      <c r="B71" s="18" t="str">
        <f>IF(C35&gt;3,"odpovědná osoba:"," ")</f>
        <v xml:space="preserve"> </v>
      </c>
      <c r="C71" s="14" t="str">
        <f t="shared" si="3"/>
        <v xml:space="preserve"> </v>
      </c>
      <c r="D71" s="10"/>
    </row>
    <row r="72" spans="1:4" x14ac:dyDescent="0.3">
      <c r="A72" s="9"/>
      <c r="B72" s="18" t="str">
        <f>IF(C35&gt;3,"e-mail:"," ")</f>
        <v xml:space="preserve"> </v>
      </c>
      <c r="C72" s="14" t="str">
        <f t="shared" si="3"/>
        <v xml:space="preserve"> </v>
      </c>
      <c r="D72" s="10"/>
    </row>
    <row r="73" spans="1:4" x14ac:dyDescent="0.3">
      <c r="A73" s="9"/>
      <c r="B73" s="18" t="str">
        <f>IF(C35&gt;3,"telefon:"," ")</f>
        <v xml:space="preserve"> </v>
      </c>
      <c r="C73" s="14" t="str">
        <f t="shared" si="3"/>
        <v xml:space="preserve"> </v>
      </c>
      <c r="D73" s="10"/>
    </row>
    <row r="74" spans="1:4" x14ac:dyDescent="0.3">
      <c r="A74" s="9"/>
      <c r="B74" s="18" t="str">
        <f>IF(C35&gt;3,"Smlouva o zpracování OÚ:"," ")</f>
        <v xml:space="preserve"> </v>
      </c>
      <c r="C74" s="14" t="s">
        <v>25</v>
      </c>
      <c r="D74" s="10"/>
    </row>
    <row r="75" spans="1:4" x14ac:dyDescent="0.3">
      <c r="A75" s="9"/>
      <c r="B75" s="18" t="str">
        <f>IF(AND(C35&gt;3,C74=Data!C35),"Právní předpis:"," ")</f>
        <v xml:space="preserve"> </v>
      </c>
      <c r="C75" s="14" t="str">
        <f>IF(B75=" "," ","")</f>
        <v xml:space="preserve"> </v>
      </c>
      <c r="D75" s="10"/>
    </row>
    <row r="76" spans="1:4" ht="6.75" customHeight="1" x14ac:dyDescent="0.3">
      <c r="B76" s="19"/>
      <c r="C76" s="12">
        <v>3</v>
      </c>
    </row>
    <row r="77" spans="1:4" x14ac:dyDescent="0.3">
      <c r="B77" s="18" t="str">
        <f>IF(C35&gt;4,"ZPRACOVATEL 5"," ")</f>
        <v xml:space="preserve"> </v>
      </c>
      <c r="C77" s="12"/>
    </row>
    <row r="78" spans="1:4" x14ac:dyDescent="0.3">
      <c r="A78" s="9"/>
      <c r="B78" s="18" t="str">
        <f>IF(C35&gt;4,"Firma (název) zpracovatele:"," ")</f>
        <v xml:space="preserve"> </v>
      </c>
      <c r="C78" s="14" t="str">
        <f t="shared" ref="C78:C83" si="4">IF(B78=" "," ","")</f>
        <v xml:space="preserve"> </v>
      </c>
      <c r="D78" s="10"/>
    </row>
    <row r="79" spans="1:4" x14ac:dyDescent="0.3">
      <c r="A79" s="9"/>
      <c r="B79" s="18" t="str">
        <f>IF(C35&gt;4,"se sídlem:"," ")</f>
        <v xml:space="preserve"> </v>
      </c>
      <c r="C79" s="14" t="str">
        <f t="shared" si="4"/>
        <v xml:space="preserve"> </v>
      </c>
      <c r="D79" s="10"/>
    </row>
    <row r="80" spans="1:4" x14ac:dyDescent="0.3">
      <c r="A80" s="9"/>
      <c r="B80" s="18" t="str">
        <f>IF(C35&gt;4,"IČ:"," ")</f>
        <v xml:space="preserve"> </v>
      </c>
      <c r="C80" s="14" t="str">
        <f t="shared" si="4"/>
        <v xml:space="preserve"> </v>
      </c>
      <c r="D80" s="10"/>
    </row>
    <row r="81" spans="1:4" x14ac:dyDescent="0.3">
      <c r="A81" s="9"/>
      <c r="B81" s="18" t="str">
        <f>IF(C35&gt;4,"odpovědná osoba:"," ")</f>
        <v xml:space="preserve"> </v>
      </c>
      <c r="C81" s="14" t="str">
        <f t="shared" si="4"/>
        <v xml:space="preserve"> </v>
      </c>
      <c r="D81" s="10"/>
    </row>
    <row r="82" spans="1:4" x14ac:dyDescent="0.3">
      <c r="A82" s="9"/>
      <c r="B82" s="18" t="str">
        <f>IF(C35&gt;4,"e-mail:"," ")</f>
        <v xml:space="preserve"> </v>
      </c>
      <c r="C82" s="14" t="str">
        <f t="shared" si="4"/>
        <v xml:space="preserve"> </v>
      </c>
      <c r="D82" s="10"/>
    </row>
    <row r="83" spans="1:4" x14ac:dyDescent="0.3">
      <c r="A83" s="9"/>
      <c r="B83" s="18" t="str">
        <f>IF(C35&gt;4,"telefon:"," ")</f>
        <v xml:space="preserve"> </v>
      </c>
      <c r="C83" s="14" t="str">
        <f t="shared" si="4"/>
        <v xml:space="preserve"> </v>
      </c>
      <c r="D83" s="10"/>
    </row>
    <row r="84" spans="1:4" x14ac:dyDescent="0.3">
      <c r="A84" s="9"/>
      <c r="B84" s="18" t="str">
        <f>IF(C35&gt;4,"Smlouva o zpracování OÚ:"," ")</f>
        <v xml:space="preserve"> </v>
      </c>
      <c r="C84" s="14" t="s">
        <v>25</v>
      </c>
      <c r="D84" s="10"/>
    </row>
    <row r="85" spans="1:4" x14ac:dyDescent="0.3">
      <c r="A85" s="9"/>
      <c r="B85" s="18" t="str">
        <f>IF(AND(C35&gt;4,C84=Data!C45),"Právní předpis:"," ")</f>
        <v xml:space="preserve"> </v>
      </c>
      <c r="C85" s="14" t="str">
        <f>IF(B85=" "," ","")</f>
        <v xml:space="preserve"> </v>
      </c>
      <c r="D85" s="10"/>
    </row>
  </sheetData>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0">
    <cfRule type="expression" dxfId="103" priority="20">
      <formula>$B$20="      - jejich druh:"</formula>
    </cfRule>
  </conditionalFormatting>
  <conditionalFormatting sqref="C21">
    <cfRule type="expression" dxfId="102" priority="19">
      <formula>$B$20="      - jejich druh:"</formula>
    </cfRule>
  </conditionalFormatting>
  <conditionalFormatting sqref="C32">
    <cfRule type="cellIs" dxfId="101" priority="17" operator="equal">
      <formula>"NEVÍM"</formula>
    </cfRule>
    <cfRule type="cellIs" dxfId="100" priority="18" operator="equal">
      <formula>"ANO"</formula>
    </cfRule>
  </conditionalFormatting>
  <conditionalFormatting sqref="C31">
    <cfRule type="expression" dxfId="99" priority="14">
      <formula>$C$30="NE"</formula>
    </cfRule>
  </conditionalFormatting>
  <conditionalFormatting sqref="B31">
    <cfRule type="expression" dxfId="98" priority="13">
      <formula>$C$30="NE"</formula>
    </cfRule>
  </conditionalFormatting>
  <conditionalFormatting sqref="C19">
    <cfRule type="cellIs" dxfId="97" priority="12" operator="equal">
      <formula>"NEVÍM"</formula>
    </cfRule>
  </conditionalFormatting>
  <conditionalFormatting sqref="C22">
    <cfRule type="cellIs" dxfId="96" priority="6" operator="equal">
      <formula>"NEVÍM"</formula>
    </cfRule>
    <cfRule type="cellIs" dxfId="95" priority="7" operator="equal">
      <formula>"ANO"</formula>
    </cfRule>
  </conditionalFormatting>
  <conditionalFormatting sqref="C29">
    <cfRule type="cellIs" dxfId="94" priority="4" operator="equal">
      <formula>"NEVÍM"</formula>
    </cfRule>
    <cfRule type="cellIs" dxfId="93" priority="5" operator="equal">
      <formula>"ANO"</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15" operator="equal" id="{2CC346C6-0C55-47F0-BF6D-2C827AEFF5B0}">
            <xm:f>Data!$B$3</xm:f>
            <x14:dxf>
              <fill>
                <patternFill>
                  <bgColor rgb="FFFF0000"/>
                </patternFill>
              </fill>
            </x14:dxf>
          </x14:cfRule>
          <x14:cfRule type="cellIs" priority="16" operator="equal" id="{81D7F759-016D-4664-853F-AF5003DC04E3}">
            <xm:f>Data!$B$2</xm:f>
            <x14:dxf>
              <fill>
                <patternFill>
                  <bgColor rgb="FFFF0000"/>
                </patternFill>
              </fill>
            </x14:dxf>
          </x14:cfRule>
          <xm:sqref>C31</xm:sqref>
        </x14:conditionalFormatting>
        <x14:conditionalFormatting xmlns:xm="http://schemas.microsoft.com/office/excel/2006/main">
          <x14:cfRule type="cellIs" priority="8" operator="equal" id="{824FE5D7-A554-446B-81C3-43647542D92A}">
            <xm:f>Data!$H$5</xm:f>
            <x14:dxf>
              <fill>
                <patternFill>
                  <bgColor rgb="FFFF0000"/>
                </patternFill>
              </fill>
            </x14:dxf>
          </x14:cfRule>
          <x14:cfRule type="cellIs" priority="9" operator="equal" id="{D8DB59D1-4CDF-4512-A11D-43A33220EF76}">
            <xm:f>Data!$H$4</xm:f>
            <x14:dxf>
              <fill>
                <patternFill>
                  <bgColor rgb="FFFF0000"/>
                </patternFill>
              </fill>
            </x14:dxf>
          </x14:cfRule>
          <x14:cfRule type="cellIs" priority="10" operator="equal" id="{C852EF95-C898-43D6-AB17-AA437B3896CA}">
            <xm:f>Data!$H$3</xm:f>
            <x14:dxf>
              <fill>
                <patternFill>
                  <bgColor rgb="FFFF0000"/>
                </patternFill>
              </fill>
            </x14:dxf>
          </x14:cfRule>
          <x14:cfRule type="cellIs" priority="11" operator="equal" id="{692FBA4B-EC98-4C97-9EF8-46D52EAEEFFB}">
            <xm:f>Data!$H$2</xm:f>
            <x14:dxf>
              <fill>
                <patternFill>
                  <bgColor rgb="FFFF0000"/>
                </patternFill>
              </fill>
            </x14:dxf>
          </x14:cfRule>
          <xm:sqref>C16</xm:sqref>
        </x14:conditionalFormatting>
        <x14:conditionalFormatting xmlns:xm="http://schemas.microsoft.com/office/excel/2006/main">
          <x14:cfRule type="cellIs" priority="2" operator="equal" id="{70904FDB-29D9-4CB9-B641-F23AE37D965A}">
            <xm:f>Data!$G$4</xm:f>
            <x14:dxf>
              <fill>
                <patternFill>
                  <bgColor rgb="FFFF0000"/>
                </patternFill>
              </fill>
            </x14:dxf>
          </x14:cfRule>
          <x14:cfRule type="cellIs" priority="3" operator="equal" id="{A21E8F98-3945-42F6-B0A3-5598D419F01C}">
            <xm:f>Data!$G$3</xm:f>
            <x14:dxf>
              <fill>
                <patternFill>
                  <bgColor rgb="FFFF0000"/>
                </patternFill>
              </fill>
            </x14:dxf>
          </x14:cfRule>
          <xm:sqref>C25</xm:sqref>
        </x14:conditionalFormatting>
        <x14:conditionalFormatting xmlns:xm="http://schemas.microsoft.com/office/excel/2006/main">
          <x14:cfRule type="cellIs" priority="1" operator="equal" id="{65ED03EB-F0D7-49CB-8826-DB164A726F99}">
            <xm:f>Data!$B$3</xm:f>
            <x14:dxf>
              <fill>
                <patternFill>
                  <bgColor rgb="FFFF0000"/>
                </patternFill>
              </fill>
            </x14:dxf>
          </x14:cfRule>
          <xm:sqref>C30</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C29:C34 C22</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zoomScaleNormal="100" workbookViewId="0">
      <selection activeCell="C34" sqref="C34"/>
    </sheetView>
  </sheetViews>
  <sheetFormatPr defaultColWidth="9.109375" defaultRowHeight="14.4" x14ac:dyDescent="0.3"/>
  <cols>
    <col min="1" max="1" width="3.33203125" style="6" customWidth="1"/>
    <col min="2" max="2" width="31.33203125" style="21" customWidth="1"/>
    <col min="3" max="3" width="65" style="6" customWidth="1"/>
    <col min="4" max="4" width="2.88671875" style="6" customWidth="1"/>
    <col min="5" max="16384" width="9.109375" style="6"/>
  </cols>
  <sheetData>
    <row r="1" spans="1:4" ht="15" x14ac:dyDescent="0.25">
      <c r="B1" s="17"/>
      <c r="C1" s="11"/>
    </row>
    <row r="2" spans="1:4" ht="15.6" x14ac:dyDescent="0.3">
      <c r="A2" s="9"/>
      <c r="B2" s="18" t="s">
        <v>5</v>
      </c>
      <c r="C2" s="22" t="s">
        <v>277</v>
      </c>
      <c r="D2" s="10"/>
    </row>
    <row r="3" spans="1:4" x14ac:dyDescent="0.3">
      <c r="A3" s="9"/>
      <c r="B3" s="18" t="s">
        <v>20</v>
      </c>
      <c r="C3" s="13"/>
      <c r="D3" s="10"/>
    </row>
    <row r="4" spans="1:4" x14ac:dyDescent="0.3">
      <c r="A4" s="9"/>
      <c r="B4" s="18" t="s">
        <v>14</v>
      </c>
      <c r="C4" s="14" t="s">
        <v>278</v>
      </c>
      <c r="D4" s="10"/>
    </row>
    <row r="5" spans="1:4" x14ac:dyDescent="0.3">
      <c r="A5" s="9"/>
      <c r="B5" s="18" t="s">
        <v>15</v>
      </c>
      <c r="C5" s="14"/>
      <c r="D5" s="10"/>
    </row>
    <row r="6" spans="1:4" x14ac:dyDescent="0.3">
      <c r="A6" s="9"/>
      <c r="B6" s="18" t="s">
        <v>33</v>
      </c>
      <c r="C6" s="14" t="s">
        <v>279</v>
      </c>
      <c r="D6" s="10"/>
    </row>
    <row r="7" spans="1:4" x14ac:dyDescent="0.3">
      <c r="A7" s="9"/>
      <c r="B7" s="18" t="s">
        <v>34</v>
      </c>
      <c r="C7" s="46" t="s">
        <v>280</v>
      </c>
      <c r="D7" s="10"/>
    </row>
    <row r="8" spans="1:4" x14ac:dyDescent="0.3">
      <c r="A8" s="9"/>
      <c r="B8" s="18" t="s">
        <v>35</v>
      </c>
      <c r="C8" s="47" t="s">
        <v>281</v>
      </c>
      <c r="D8" s="10"/>
    </row>
    <row r="9" spans="1:4" ht="28.8" x14ac:dyDescent="0.3">
      <c r="A9" s="9"/>
      <c r="B9" s="18" t="s">
        <v>44</v>
      </c>
      <c r="C9" s="14" t="s">
        <v>282</v>
      </c>
      <c r="D9" s="10"/>
    </row>
    <row r="10" spans="1:4" x14ac:dyDescent="0.3">
      <c r="A10" s="9"/>
      <c r="B10" s="18" t="s">
        <v>45</v>
      </c>
      <c r="C10" s="14" t="s">
        <v>283</v>
      </c>
      <c r="D10" s="10"/>
    </row>
    <row r="11" spans="1:4" ht="15" x14ac:dyDescent="0.25">
      <c r="B11" s="19"/>
      <c r="C11" s="12"/>
    </row>
    <row r="12" spans="1:4" x14ac:dyDescent="0.3">
      <c r="A12" s="9"/>
      <c r="B12" s="18" t="s">
        <v>28</v>
      </c>
      <c r="C12" s="23">
        <v>12000</v>
      </c>
      <c r="D12" s="10"/>
    </row>
    <row r="13" spans="1:4" x14ac:dyDescent="0.3">
      <c r="A13" s="9"/>
      <c r="B13" s="18" t="s">
        <v>32</v>
      </c>
      <c r="C13" s="14"/>
      <c r="D13" s="10"/>
    </row>
    <row r="14" spans="1:4" x14ac:dyDescent="0.3">
      <c r="A14" s="9"/>
      <c r="B14" s="18" t="s">
        <v>40</v>
      </c>
      <c r="C14" s="14" t="s">
        <v>284</v>
      </c>
      <c r="D14" s="10"/>
    </row>
    <row r="15" spans="1:4" x14ac:dyDescent="0.3">
      <c r="A15" s="9"/>
      <c r="B15" s="18" t="s">
        <v>36</v>
      </c>
      <c r="C15" s="14" t="s">
        <v>39</v>
      </c>
      <c r="D15" s="10"/>
    </row>
    <row r="16" spans="1:4" x14ac:dyDescent="0.3">
      <c r="A16" s="9"/>
      <c r="B16" s="18" t="s">
        <v>56</v>
      </c>
      <c r="C16" s="14"/>
      <c r="D16" s="10"/>
    </row>
    <row r="17" spans="1:4" ht="28.8" x14ac:dyDescent="0.3">
      <c r="A17" s="9"/>
      <c r="B17" s="18" t="s">
        <v>29</v>
      </c>
      <c r="C17" s="14" t="s">
        <v>285</v>
      </c>
      <c r="D17" s="10"/>
    </row>
    <row r="18" spans="1:4" x14ac:dyDescent="0.3">
      <c r="A18" s="9"/>
      <c r="B18" s="18" t="s">
        <v>47</v>
      </c>
      <c r="C18" s="14" t="s">
        <v>286</v>
      </c>
      <c r="D18" s="10"/>
    </row>
    <row r="19" spans="1:4" x14ac:dyDescent="0.3">
      <c r="A19" s="9"/>
      <c r="B19" s="18" t="s">
        <v>30</v>
      </c>
      <c r="C19" s="14" t="s">
        <v>287</v>
      </c>
      <c r="D19" s="10"/>
    </row>
    <row r="20" spans="1:4" ht="15" x14ac:dyDescent="0.25">
      <c r="A20" s="9"/>
      <c r="B20" s="18" t="str">
        <f>IF(C19="ANO","      - jejich druh:","")</f>
        <v/>
      </c>
      <c r="C20" s="12"/>
      <c r="D20" s="10"/>
    </row>
    <row r="21" spans="1:4" ht="15" x14ac:dyDescent="0.25">
      <c r="A21" s="9"/>
      <c r="B21" s="18" t="str">
        <f>IF(C19="ANO","      - zákonnost zpracování:","")</f>
        <v/>
      </c>
      <c r="C21" s="12"/>
      <c r="D21" s="10"/>
    </row>
    <row r="22" spans="1:4" x14ac:dyDescent="0.3">
      <c r="A22" s="9"/>
      <c r="B22" s="18" t="s">
        <v>31</v>
      </c>
      <c r="C22" s="14"/>
      <c r="D22" s="10"/>
    </row>
    <row r="23" spans="1:4" x14ac:dyDescent="0.3">
      <c r="A23" s="9"/>
      <c r="B23" s="24" t="s">
        <v>48</v>
      </c>
      <c r="C23" s="14" t="s">
        <v>288</v>
      </c>
      <c r="D23" s="10"/>
    </row>
    <row r="24" spans="1:4" x14ac:dyDescent="0.3">
      <c r="A24" s="9"/>
      <c r="B24" s="24" t="s">
        <v>49</v>
      </c>
      <c r="C24" s="14" t="s">
        <v>289</v>
      </c>
      <c r="D24" s="10"/>
    </row>
    <row r="25" spans="1:4" x14ac:dyDescent="0.3">
      <c r="A25" s="9"/>
      <c r="B25" s="24" t="s">
        <v>53</v>
      </c>
      <c r="C25" s="14"/>
      <c r="D25" s="10"/>
    </row>
    <row r="26" spans="1:4" x14ac:dyDescent="0.3">
      <c r="A26" s="9"/>
      <c r="B26" s="24" t="s">
        <v>60</v>
      </c>
      <c r="C26" s="14" t="s">
        <v>290</v>
      </c>
      <c r="D26" s="10"/>
    </row>
    <row r="27" spans="1:4" x14ac:dyDescent="0.3">
      <c r="A27" s="9"/>
      <c r="B27" s="18" t="s">
        <v>61</v>
      </c>
      <c r="C27" s="14" t="s">
        <v>291</v>
      </c>
      <c r="D27" s="10"/>
    </row>
    <row r="28" spans="1:4" ht="28.8" x14ac:dyDescent="0.3">
      <c r="A28" s="9"/>
      <c r="B28" s="18" t="s">
        <v>51</v>
      </c>
      <c r="C28" s="14" t="s">
        <v>292</v>
      </c>
      <c r="D28" s="10"/>
    </row>
    <row r="29" spans="1:4" x14ac:dyDescent="0.3">
      <c r="A29" s="9"/>
      <c r="B29" s="18" t="s">
        <v>52</v>
      </c>
      <c r="C29" s="14" t="s">
        <v>287</v>
      </c>
      <c r="D29" s="10"/>
    </row>
    <row r="30" spans="1:4" x14ac:dyDescent="0.3">
      <c r="A30" s="9"/>
      <c r="B30" s="18" t="s">
        <v>62</v>
      </c>
      <c r="C30" s="14" t="s">
        <v>287</v>
      </c>
      <c r="D30" s="10"/>
    </row>
    <row r="31" spans="1:4" x14ac:dyDescent="0.3">
      <c r="A31" s="9"/>
      <c r="B31" s="18" t="s">
        <v>63</v>
      </c>
      <c r="C31" s="14" t="s">
        <v>18</v>
      </c>
      <c r="D31" s="10"/>
    </row>
    <row r="32" spans="1:4" x14ac:dyDescent="0.3">
      <c r="A32" s="9"/>
      <c r="B32" s="18" t="s">
        <v>46</v>
      </c>
      <c r="C32" s="14" t="s">
        <v>287</v>
      </c>
      <c r="D32" s="10"/>
    </row>
    <row r="33" spans="1:4" ht="6.75" customHeight="1" x14ac:dyDescent="0.3">
      <c r="B33" s="19"/>
      <c r="C33" s="12"/>
    </row>
    <row r="34" spans="1:4" x14ac:dyDescent="0.3">
      <c r="A34" s="9"/>
      <c r="B34" s="18" t="s">
        <v>16</v>
      </c>
      <c r="C34" s="15" t="s">
        <v>17</v>
      </c>
      <c r="D34" s="10"/>
    </row>
    <row r="35" spans="1:4" x14ac:dyDescent="0.3">
      <c r="A35" s="9"/>
      <c r="B35" s="20" t="str">
        <f>IF(C34="ANO","Počet zpracovatelů:"," ")</f>
        <v>Počet zpracovatelů:</v>
      </c>
      <c r="C35" s="16"/>
      <c r="D35" s="10"/>
    </row>
    <row r="36" spans="1:4" ht="6.75" customHeight="1" x14ac:dyDescent="0.3">
      <c r="B36" s="19"/>
      <c r="C36" s="12">
        <v>3</v>
      </c>
    </row>
    <row r="37" spans="1:4" x14ac:dyDescent="0.3">
      <c r="B37" s="18" t="str">
        <f>IF(C35&gt;0,"ZPRACOVATEL 1"," ")</f>
        <v xml:space="preserve"> </v>
      </c>
      <c r="C37" s="12"/>
    </row>
    <row r="38" spans="1:4" x14ac:dyDescent="0.3">
      <c r="A38" s="9"/>
      <c r="B38" s="18" t="str">
        <f>IF(C35&gt;0,"Firma (název) zpracovatele:"," ")</f>
        <v xml:space="preserve"> </v>
      </c>
      <c r="C38" s="14" t="str">
        <f t="shared" ref="C38:C43" si="0">IF(B38=" "," ","")</f>
        <v xml:space="preserve"> </v>
      </c>
      <c r="D38" s="10"/>
    </row>
    <row r="39" spans="1:4" x14ac:dyDescent="0.3">
      <c r="A39" s="9"/>
      <c r="B39" s="18" t="str">
        <f>IF(C35&gt;0,"se sídlem:"," ")</f>
        <v xml:space="preserve"> </v>
      </c>
      <c r="C39" s="14" t="str">
        <f t="shared" si="0"/>
        <v xml:space="preserve"> </v>
      </c>
      <c r="D39" s="10"/>
    </row>
    <row r="40" spans="1:4" x14ac:dyDescent="0.3">
      <c r="A40" s="9"/>
      <c r="B40" s="18" t="str">
        <f>IF(C35&gt;0,"IČ:"," ")</f>
        <v xml:space="preserve"> </v>
      </c>
      <c r="C40" s="14" t="str">
        <f t="shared" si="0"/>
        <v xml:space="preserve"> </v>
      </c>
      <c r="D40" s="10"/>
    </row>
    <row r="41" spans="1:4" x14ac:dyDescent="0.3">
      <c r="A41" s="9"/>
      <c r="B41" s="18" t="str">
        <f>IF(C35&gt;0,"odpovědná osoba:"," ")</f>
        <v xml:space="preserve"> </v>
      </c>
      <c r="C41" s="14" t="str">
        <f t="shared" si="0"/>
        <v xml:space="preserve"> </v>
      </c>
      <c r="D41" s="10"/>
    </row>
    <row r="42" spans="1:4" x14ac:dyDescent="0.3">
      <c r="A42" s="9"/>
      <c r="B42" s="18" t="str">
        <f>IF(C35&gt;0,"e-mail:"," ")</f>
        <v xml:space="preserve"> </v>
      </c>
      <c r="C42" s="14" t="str">
        <f t="shared" si="0"/>
        <v xml:space="preserve"> </v>
      </c>
      <c r="D42" s="10"/>
    </row>
    <row r="43" spans="1:4" x14ac:dyDescent="0.3">
      <c r="A43" s="9"/>
      <c r="B43" s="18" t="str">
        <f>IF(C35&gt;0,"telefon:"," ")</f>
        <v xml:space="preserve"> </v>
      </c>
      <c r="C43" s="14" t="str">
        <f t="shared" si="0"/>
        <v xml:space="preserve"> </v>
      </c>
      <c r="D43" s="10"/>
    </row>
    <row r="44" spans="1:4" x14ac:dyDescent="0.3">
      <c r="A44" s="9"/>
      <c r="B44" s="18" t="str">
        <f>IF(C35&gt;0,"Smlouva o zpracování OÚ:"," ")</f>
        <v xml:space="preserve"> </v>
      </c>
      <c r="C44" s="14" t="s">
        <v>25</v>
      </c>
      <c r="D44" s="10"/>
    </row>
    <row r="45" spans="1:4" x14ac:dyDescent="0.3">
      <c r="A45" s="9"/>
      <c r="B45" s="18" t="str">
        <f>IF(AND(C35&gt;0,C44=Data!C5),"Právní předpis:"," ")</f>
        <v xml:space="preserve"> </v>
      </c>
      <c r="C45" s="14" t="str">
        <f>IF(B45=" "," ","")</f>
        <v xml:space="preserve"> </v>
      </c>
      <c r="D45" s="10"/>
    </row>
    <row r="46" spans="1:4" ht="6.75" customHeight="1" x14ac:dyDescent="0.3">
      <c r="B46" s="19"/>
      <c r="C46" s="12">
        <v>3</v>
      </c>
    </row>
    <row r="47" spans="1:4" x14ac:dyDescent="0.3">
      <c r="B47" s="18" t="str">
        <f>IF(C35&gt;1,"ZPRACOVATEL 2"," ")</f>
        <v xml:space="preserve"> </v>
      </c>
      <c r="C47" s="12"/>
    </row>
    <row r="48" spans="1:4" x14ac:dyDescent="0.3">
      <c r="A48" s="9"/>
      <c r="B48" s="18" t="str">
        <f>IF(C35&gt;1,"Firma (název) zpracovatele:"," ")</f>
        <v xml:space="preserve"> </v>
      </c>
      <c r="C48" s="14" t="str">
        <f t="shared" ref="C48:C53" si="1">IF(B48=" "," ","")</f>
        <v xml:space="preserve"> </v>
      </c>
      <c r="D48" s="10"/>
    </row>
    <row r="49" spans="1:4" x14ac:dyDescent="0.3">
      <c r="A49" s="9"/>
      <c r="B49" s="18" t="str">
        <f>IF(C35&gt;1,"se sídlem:"," ")</f>
        <v xml:space="preserve"> </v>
      </c>
      <c r="C49" s="14" t="str">
        <f t="shared" si="1"/>
        <v xml:space="preserve"> </v>
      </c>
      <c r="D49" s="10"/>
    </row>
    <row r="50" spans="1:4" x14ac:dyDescent="0.3">
      <c r="A50" s="9"/>
      <c r="B50" s="18" t="str">
        <f>IF(C35&gt;1,"IČ:"," ")</f>
        <v xml:space="preserve"> </v>
      </c>
      <c r="C50" s="14" t="str">
        <f t="shared" si="1"/>
        <v xml:space="preserve"> </v>
      </c>
      <c r="D50" s="10"/>
    </row>
    <row r="51" spans="1:4" x14ac:dyDescent="0.3">
      <c r="A51" s="9"/>
      <c r="B51" s="18" t="str">
        <f>IF(C35&gt;1,"odpovědná osoba:"," ")</f>
        <v xml:space="preserve"> </v>
      </c>
      <c r="C51" s="14" t="str">
        <f t="shared" si="1"/>
        <v xml:space="preserve"> </v>
      </c>
      <c r="D51" s="10"/>
    </row>
    <row r="52" spans="1:4" x14ac:dyDescent="0.3">
      <c r="A52" s="9"/>
      <c r="B52" s="18" t="str">
        <f>IF(C35&gt;1,"e-mail:"," ")</f>
        <v xml:space="preserve"> </v>
      </c>
      <c r="C52" s="14" t="str">
        <f t="shared" si="1"/>
        <v xml:space="preserve"> </v>
      </c>
      <c r="D52" s="10"/>
    </row>
    <row r="53" spans="1:4" x14ac:dyDescent="0.3">
      <c r="A53" s="9"/>
      <c r="B53" s="18" t="str">
        <f>IF(C35&gt;1,"telefon:"," ")</f>
        <v xml:space="preserve"> </v>
      </c>
      <c r="C53" s="14" t="str">
        <f t="shared" si="1"/>
        <v xml:space="preserve"> </v>
      </c>
      <c r="D53" s="10"/>
    </row>
    <row r="54" spans="1:4" x14ac:dyDescent="0.3">
      <c r="A54" s="9"/>
      <c r="B54" s="18" t="str">
        <f>IF(C35&gt;1,"Smlouva o zpracování OÚ:"," ")</f>
        <v xml:space="preserve"> </v>
      </c>
      <c r="C54" s="14" t="s">
        <v>25</v>
      </c>
      <c r="D54" s="10"/>
    </row>
    <row r="55" spans="1:4" x14ac:dyDescent="0.3">
      <c r="A55" s="9"/>
      <c r="B55" s="18" t="str">
        <f>IF(AND(C35&gt;1,C54=Data!C5),"Právní předpis:"," ")</f>
        <v xml:space="preserve"> </v>
      </c>
      <c r="C55" s="14" t="str">
        <f>IF(B55=" "," ","")</f>
        <v xml:space="preserve"> </v>
      </c>
      <c r="D55" s="10"/>
    </row>
    <row r="56" spans="1:4" ht="6.75" customHeight="1" x14ac:dyDescent="0.3">
      <c r="B56" s="19"/>
      <c r="C56" s="12">
        <v>3</v>
      </c>
    </row>
    <row r="57" spans="1:4" x14ac:dyDescent="0.3">
      <c r="B57" s="18" t="str">
        <f>IF(C35&gt;2,"ZPRACOVATEL 3"," ")</f>
        <v xml:space="preserve"> </v>
      </c>
      <c r="C57" s="12"/>
    </row>
    <row r="58" spans="1:4" x14ac:dyDescent="0.3">
      <c r="A58" s="9"/>
      <c r="B58" s="18" t="str">
        <f>IF(C35&gt;2,"Firma (název) zpracovatele:"," ")</f>
        <v xml:space="preserve"> </v>
      </c>
      <c r="C58" s="14" t="str">
        <f t="shared" ref="C58:C63" si="2">IF(B58=" "," ","")</f>
        <v xml:space="preserve"> </v>
      </c>
      <c r="D58" s="10"/>
    </row>
    <row r="59" spans="1:4" x14ac:dyDescent="0.3">
      <c r="A59" s="9"/>
      <c r="B59" s="18" t="str">
        <f>IF(C35&gt;2,"se sídlem:"," ")</f>
        <v xml:space="preserve"> </v>
      </c>
      <c r="C59" s="14" t="str">
        <f t="shared" si="2"/>
        <v xml:space="preserve"> </v>
      </c>
      <c r="D59" s="10"/>
    </row>
    <row r="60" spans="1:4" x14ac:dyDescent="0.3">
      <c r="A60" s="9"/>
      <c r="B60" s="18" t="str">
        <f>IF(C35&gt;2,"IČ:"," ")</f>
        <v xml:space="preserve"> </v>
      </c>
      <c r="C60" s="14" t="str">
        <f t="shared" si="2"/>
        <v xml:space="preserve"> </v>
      </c>
      <c r="D60" s="10"/>
    </row>
    <row r="61" spans="1:4" x14ac:dyDescent="0.3">
      <c r="A61" s="9"/>
      <c r="B61" s="18" t="str">
        <f>IF(C35&gt;2,"odpovědná osoba:"," ")</f>
        <v xml:space="preserve"> </v>
      </c>
      <c r="C61" s="14" t="str">
        <f t="shared" si="2"/>
        <v xml:space="preserve"> </v>
      </c>
      <c r="D61" s="10"/>
    </row>
    <row r="62" spans="1:4" x14ac:dyDescent="0.3">
      <c r="A62" s="9"/>
      <c r="B62" s="18" t="str">
        <f>IF(C35&gt;2,"e-mail:"," ")</f>
        <v xml:space="preserve"> </v>
      </c>
      <c r="C62" s="14" t="str">
        <f t="shared" si="2"/>
        <v xml:space="preserve"> </v>
      </c>
      <c r="D62" s="10"/>
    </row>
    <row r="63" spans="1:4" x14ac:dyDescent="0.3">
      <c r="A63" s="9"/>
      <c r="B63" s="18" t="str">
        <f>IF(C35&gt;2,"telefon:"," ")</f>
        <v xml:space="preserve"> </v>
      </c>
      <c r="C63" s="14" t="str">
        <f t="shared" si="2"/>
        <v xml:space="preserve"> </v>
      </c>
      <c r="D63" s="10"/>
    </row>
    <row r="64" spans="1:4" x14ac:dyDescent="0.3">
      <c r="A64" s="9"/>
      <c r="B64" s="18" t="str">
        <f>IF(C35&gt;2,"Smlouva o zpracování OÚ:"," ")</f>
        <v xml:space="preserve"> </v>
      </c>
      <c r="C64" s="14" t="s">
        <v>25</v>
      </c>
      <c r="D64" s="10"/>
    </row>
    <row r="65" spans="1:4" x14ac:dyDescent="0.3">
      <c r="A65" s="9"/>
      <c r="B65" s="18" t="str">
        <f>IF(AND(C35&gt;2,C64=Data!C5),"Právní předpis:"," ")</f>
        <v xml:space="preserve"> </v>
      </c>
      <c r="C65" s="14" t="str">
        <f>IF(B65=" "," ","")</f>
        <v xml:space="preserve"> </v>
      </c>
      <c r="D65" s="10"/>
    </row>
    <row r="66" spans="1:4" ht="6.75" customHeight="1" x14ac:dyDescent="0.3">
      <c r="B66" s="19"/>
      <c r="C66" s="12">
        <v>3</v>
      </c>
    </row>
    <row r="67" spans="1:4" x14ac:dyDescent="0.3">
      <c r="B67" s="18" t="str">
        <f>IF(C35&gt;3,"ZPRACOVATEL 4"," ")</f>
        <v xml:space="preserve"> </v>
      </c>
      <c r="C67" s="12"/>
    </row>
    <row r="68" spans="1:4" x14ac:dyDescent="0.3">
      <c r="A68" s="9"/>
      <c r="B68" s="18" t="str">
        <f>IF(C35&gt;3,"Firma (název) zpracovatele:"," ")</f>
        <v xml:space="preserve"> </v>
      </c>
      <c r="C68" s="14" t="str">
        <f t="shared" ref="C68:C73" si="3">IF(B68=" "," ","")</f>
        <v xml:space="preserve"> </v>
      </c>
      <c r="D68" s="10"/>
    </row>
    <row r="69" spans="1:4" x14ac:dyDescent="0.3">
      <c r="A69" s="9"/>
      <c r="B69" s="18" t="str">
        <f>IF(C35&gt;3,"se sídlem:"," ")</f>
        <v xml:space="preserve"> </v>
      </c>
      <c r="C69" s="14" t="str">
        <f t="shared" si="3"/>
        <v xml:space="preserve"> </v>
      </c>
      <c r="D69" s="10"/>
    </row>
    <row r="70" spans="1:4" x14ac:dyDescent="0.3">
      <c r="A70" s="9"/>
      <c r="B70" s="18" t="str">
        <f>IF(C35&gt;3,"IČ:"," ")</f>
        <v xml:space="preserve"> </v>
      </c>
      <c r="C70" s="14" t="str">
        <f t="shared" si="3"/>
        <v xml:space="preserve"> </v>
      </c>
      <c r="D70" s="10"/>
    </row>
    <row r="71" spans="1:4" x14ac:dyDescent="0.3">
      <c r="A71" s="9"/>
      <c r="B71" s="18" t="str">
        <f>IF(C35&gt;3,"odpovědná osoba:"," ")</f>
        <v xml:space="preserve"> </v>
      </c>
      <c r="C71" s="14" t="str">
        <f t="shared" si="3"/>
        <v xml:space="preserve"> </v>
      </c>
      <c r="D71" s="10"/>
    </row>
    <row r="72" spans="1:4" x14ac:dyDescent="0.3">
      <c r="A72" s="9"/>
      <c r="B72" s="18" t="str">
        <f>IF(C35&gt;3,"e-mail:"," ")</f>
        <v xml:space="preserve"> </v>
      </c>
      <c r="C72" s="14" t="str">
        <f t="shared" si="3"/>
        <v xml:space="preserve"> </v>
      </c>
      <c r="D72" s="10"/>
    </row>
    <row r="73" spans="1:4" x14ac:dyDescent="0.3">
      <c r="A73" s="9"/>
      <c r="B73" s="18" t="str">
        <f>IF(C35&gt;3,"telefon:"," ")</f>
        <v xml:space="preserve"> </v>
      </c>
      <c r="C73" s="14" t="str">
        <f t="shared" si="3"/>
        <v xml:space="preserve"> </v>
      </c>
      <c r="D73" s="10"/>
    </row>
    <row r="74" spans="1:4" x14ac:dyDescent="0.3">
      <c r="A74" s="9"/>
      <c r="B74" s="18" t="str">
        <f>IF(C35&gt;3,"Smlouva o zpracování OÚ:"," ")</f>
        <v xml:space="preserve"> </v>
      </c>
      <c r="C74" s="14" t="s">
        <v>25</v>
      </c>
      <c r="D74" s="10"/>
    </row>
    <row r="75" spans="1:4" x14ac:dyDescent="0.3">
      <c r="A75" s="9"/>
      <c r="B75" s="18" t="str">
        <f>IF(AND(C35&gt;3,C74=Data!C35),"Právní předpis:"," ")</f>
        <v xml:space="preserve"> </v>
      </c>
      <c r="C75" s="14" t="str">
        <f>IF(B75=" "," ","")</f>
        <v xml:space="preserve"> </v>
      </c>
      <c r="D75" s="10"/>
    </row>
    <row r="76" spans="1:4" ht="6.75" customHeight="1" x14ac:dyDescent="0.3">
      <c r="B76" s="19"/>
      <c r="C76" s="12">
        <v>3</v>
      </c>
    </row>
    <row r="77" spans="1:4" x14ac:dyDescent="0.3">
      <c r="B77" s="18" t="str">
        <f>IF(C35&gt;4,"ZPRACOVATEL 5"," ")</f>
        <v xml:space="preserve"> </v>
      </c>
      <c r="C77" s="12"/>
    </row>
    <row r="78" spans="1:4" x14ac:dyDescent="0.3">
      <c r="A78" s="9"/>
      <c r="B78" s="18" t="str">
        <f>IF(C35&gt;4,"Firma (název) zpracovatele:"," ")</f>
        <v xml:space="preserve"> </v>
      </c>
      <c r="C78" s="14" t="str">
        <f t="shared" ref="C78:C83" si="4">IF(B78=" "," ","")</f>
        <v xml:space="preserve"> </v>
      </c>
      <c r="D78" s="10"/>
    </row>
    <row r="79" spans="1:4" x14ac:dyDescent="0.3">
      <c r="A79" s="9"/>
      <c r="B79" s="18" t="str">
        <f>IF(C35&gt;4,"se sídlem:"," ")</f>
        <v xml:space="preserve"> </v>
      </c>
      <c r="C79" s="14" t="str">
        <f t="shared" si="4"/>
        <v xml:space="preserve"> </v>
      </c>
      <c r="D79" s="10"/>
    </row>
    <row r="80" spans="1:4" x14ac:dyDescent="0.3">
      <c r="A80" s="9"/>
      <c r="B80" s="18" t="str">
        <f>IF(C35&gt;4,"IČ:"," ")</f>
        <v xml:space="preserve"> </v>
      </c>
      <c r="C80" s="14" t="str">
        <f t="shared" si="4"/>
        <v xml:space="preserve"> </v>
      </c>
      <c r="D80" s="10"/>
    </row>
    <row r="81" spans="1:4" x14ac:dyDescent="0.3">
      <c r="A81" s="9"/>
      <c r="B81" s="18" t="str">
        <f>IF(C35&gt;4,"odpovědná osoba:"," ")</f>
        <v xml:space="preserve"> </v>
      </c>
      <c r="C81" s="14" t="str">
        <f t="shared" si="4"/>
        <v xml:space="preserve"> </v>
      </c>
      <c r="D81" s="10"/>
    </row>
    <row r="82" spans="1:4" x14ac:dyDescent="0.3">
      <c r="A82" s="9"/>
      <c r="B82" s="18" t="str">
        <f>IF(C35&gt;4,"e-mail:"," ")</f>
        <v xml:space="preserve"> </v>
      </c>
      <c r="C82" s="14" t="str">
        <f t="shared" si="4"/>
        <v xml:space="preserve"> </v>
      </c>
      <c r="D82" s="10"/>
    </row>
    <row r="83" spans="1:4" x14ac:dyDescent="0.3">
      <c r="A83" s="9"/>
      <c r="B83" s="18" t="str">
        <f>IF(C35&gt;4,"telefon:"," ")</f>
        <v xml:space="preserve"> </v>
      </c>
      <c r="C83" s="14" t="str">
        <f t="shared" si="4"/>
        <v xml:space="preserve"> </v>
      </c>
      <c r="D83" s="10"/>
    </row>
    <row r="84" spans="1:4" x14ac:dyDescent="0.3">
      <c r="A84" s="9"/>
      <c r="B84" s="18" t="str">
        <f>IF(C35&gt;4,"Smlouva o zpracování OÚ:"," ")</f>
        <v xml:space="preserve"> </v>
      </c>
      <c r="C84" s="14" t="s">
        <v>25</v>
      </c>
      <c r="D84" s="10"/>
    </row>
    <row r="85" spans="1:4" x14ac:dyDescent="0.3">
      <c r="A85" s="9"/>
      <c r="B85" s="18" t="str">
        <f>IF(AND(C35&gt;4,C84=Data!C45),"Právní předpis:"," ")</f>
        <v xml:space="preserve"> </v>
      </c>
      <c r="C85" s="14" t="str">
        <f>IF(B85=" "," ","")</f>
        <v xml:space="preserve"> </v>
      </c>
      <c r="D85" s="10"/>
    </row>
  </sheetData>
  <conditionalFormatting sqref="B38">
    <cfRule type="cellIs" dxfId="83" priority="84" operator="equal">
      <formula>" "</formula>
    </cfRule>
  </conditionalFormatting>
  <conditionalFormatting sqref="B40:C45 B39">
    <cfRule type="cellIs" dxfId="82" priority="83" operator="equal">
      <formula>" "</formula>
    </cfRule>
  </conditionalFormatting>
  <conditionalFormatting sqref="B35">
    <cfRule type="cellIs" dxfId="81" priority="82" operator="equal">
      <formula>" "</formula>
    </cfRule>
  </conditionalFormatting>
  <conditionalFormatting sqref="B37">
    <cfRule type="cellIs" dxfId="80" priority="81" operator="equal">
      <formula>" "</formula>
    </cfRule>
  </conditionalFormatting>
  <conditionalFormatting sqref="C40:C45">
    <cfRule type="cellIs" dxfId="79" priority="75" operator="equal">
      <formula>" "</formula>
    </cfRule>
    <cfRule type="cellIs" dxfId="78" priority="80" operator="equal">
      <formula>" "</formula>
    </cfRule>
  </conditionalFormatting>
  <conditionalFormatting sqref="C40">
    <cfRule type="cellIs" dxfId="77" priority="79" operator="equal">
      <formula>" "</formula>
    </cfRule>
  </conditionalFormatting>
  <conditionalFormatting sqref="C41">
    <cfRule type="cellIs" dxfId="76" priority="78" operator="equal">
      <formula>" "</formula>
    </cfRule>
  </conditionalFormatting>
  <conditionalFormatting sqref="C42">
    <cfRule type="cellIs" dxfId="75" priority="77" operator="equal">
      <formula>" "</formula>
    </cfRule>
  </conditionalFormatting>
  <conditionalFormatting sqref="C43">
    <cfRule type="cellIs" dxfId="74" priority="76" operator="equal">
      <formula>" "</formula>
    </cfRule>
  </conditionalFormatting>
  <conditionalFormatting sqref="C35">
    <cfRule type="expression" dxfId="73" priority="74">
      <formula>$B$35="Počet zpracovatelů:"</formula>
    </cfRule>
  </conditionalFormatting>
  <conditionalFormatting sqref="C44">
    <cfRule type="expression" dxfId="72" priority="73">
      <formula>$B$44="Smlouva o zpracování OÚ:"</formula>
    </cfRule>
  </conditionalFormatting>
  <conditionalFormatting sqref="B48:C48">
    <cfRule type="cellIs" dxfId="71" priority="72" operator="equal">
      <formula>" "</formula>
    </cfRule>
  </conditionalFormatting>
  <conditionalFormatting sqref="B49:C53 B55:C55 B54">
    <cfRule type="cellIs" dxfId="70" priority="71" operator="equal">
      <formula>" "</formula>
    </cfRule>
  </conditionalFormatting>
  <conditionalFormatting sqref="B47">
    <cfRule type="cellIs" dxfId="69" priority="70" operator="equal">
      <formula>" "</formula>
    </cfRule>
  </conditionalFormatting>
  <conditionalFormatting sqref="C48:C53 C55">
    <cfRule type="cellIs" dxfId="68" priority="63" operator="equal">
      <formula>" "</formula>
    </cfRule>
    <cfRule type="cellIs" dxfId="67" priority="69" operator="equal">
      <formula>" "</formula>
    </cfRule>
  </conditionalFormatting>
  <conditionalFormatting sqref="C49">
    <cfRule type="cellIs" dxfId="66" priority="68" operator="equal">
      <formula>" "</formula>
    </cfRule>
  </conditionalFormatting>
  <conditionalFormatting sqref="C50">
    <cfRule type="cellIs" dxfId="65" priority="67" operator="equal">
      <formula>" "</formula>
    </cfRule>
  </conditionalFormatting>
  <conditionalFormatting sqref="C51">
    <cfRule type="cellIs" dxfId="64" priority="66" operator="equal">
      <formula>" "</formula>
    </cfRule>
  </conditionalFormatting>
  <conditionalFormatting sqref="C52">
    <cfRule type="cellIs" dxfId="63" priority="65" operator="equal">
      <formula>" "</formula>
    </cfRule>
  </conditionalFormatting>
  <conditionalFormatting sqref="C53">
    <cfRule type="cellIs" dxfId="62" priority="64" operator="equal">
      <formula>" "</formula>
    </cfRule>
  </conditionalFormatting>
  <conditionalFormatting sqref="B58:C58">
    <cfRule type="cellIs" dxfId="61" priority="62" operator="equal">
      <formula>" "</formula>
    </cfRule>
  </conditionalFormatting>
  <conditionalFormatting sqref="B59:C65">
    <cfRule type="cellIs" dxfId="60" priority="61" operator="equal">
      <formula>" "</formula>
    </cfRule>
  </conditionalFormatting>
  <conditionalFormatting sqref="B57">
    <cfRule type="cellIs" dxfId="59" priority="60" operator="equal">
      <formula>" "</formula>
    </cfRule>
  </conditionalFormatting>
  <conditionalFormatting sqref="C58:C65">
    <cfRule type="cellIs" dxfId="58" priority="53" operator="equal">
      <formula>" "</formula>
    </cfRule>
    <cfRule type="cellIs" dxfId="57" priority="59" operator="equal">
      <formula>" "</formula>
    </cfRule>
  </conditionalFormatting>
  <conditionalFormatting sqref="C59">
    <cfRule type="cellIs" dxfId="56" priority="58" operator="equal">
      <formula>" "</formula>
    </cfRule>
  </conditionalFormatting>
  <conditionalFormatting sqref="C60">
    <cfRule type="cellIs" dxfId="55" priority="57" operator="equal">
      <formula>" "</formula>
    </cfRule>
  </conditionalFormatting>
  <conditionalFormatting sqref="C61">
    <cfRule type="cellIs" dxfId="54" priority="56" operator="equal">
      <formula>" "</formula>
    </cfRule>
  </conditionalFormatting>
  <conditionalFormatting sqref="C62">
    <cfRule type="cellIs" dxfId="53" priority="55" operator="equal">
      <formula>" "</formula>
    </cfRule>
  </conditionalFormatting>
  <conditionalFormatting sqref="C63">
    <cfRule type="cellIs" dxfId="52" priority="54" operator="equal">
      <formula>" "</formula>
    </cfRule>
  </conditionalFormatting>
  <conditionalFormatting sqref="C64">
    <cfRule type="expression" dxfId="51" priority="52">
      <formula>$B$64="Smlouva o zpracování OÚ:"</formula>
    </cfRule>
  </conditionalFormatting>
  <conditionalFormatting sqref="B68:C68">
    <cfRule type="cellIs" dxfId="50" priority="51" operator="equal">
      <formula>" "</formula>
    </cfRule>
  </conditionalFormatting>
  <conditionalFormatting sqref="B69:C75">
    <cfRule type="cellIs" dxfId="49" priority="50" operator="equal">
      <formula>" "</formula>
    </cfRule>
  </conditionalFormatting>
  <conditionalFormatting sqref="B67">
    <cfRule type="cellIs" dxfId="48" priority="49" operator="equal">
      <formula>" "</formula>
    </cfRule>
  </conditionalFormatting>
  <conditionalFormatting sqref="C68:C75">
    <cfRule type="cellIs" dxfId="47" priority="42" operator="equal">
      <formula>" "</formula>
    </cfRule>
    <cfRule type="cellIs" dxfId="46" priority="48" operator="equal">
      <formula>" "</formula>
    </cfRule>
  </conditionalFormatting>
  <conditionalFormatting sqref="C69">
    <cfRule type="cellIs" dxfId="45" priority="47" operator="equal">
      <formula>" "</formula>
    </cfRule>
  </conditionalFormatting>
  <conditionalFormatting sqref="C70">
    <cfRule type="cellIs" dxfId="44" priority="46" operator="equal">
      <formula>" "</formula>
    </cfRule>
  </conditionalFormatting>
  <conditionalFormatting sqref="C71">
    <cfRule type="cellIs" dxfId="43" priority="45" operator="equal">
      <formula>" "</formula>
    </cfRule>
  </conditionalFormatting>
  <conditionalFormatting sqref="C72">
    <cfRule type="cellIs" dxfId="42" priority="44" operator="equal">
      <formula>" "</formula>
    </cfRule>
  </conditionalFormatting>
  <conditionalFormatting sqref="C73">
    <cfRule type="cellIs" dxfId="41" priority="43" operator="equal">
      <formula>" "</formula>
    </cfRule>
  </conditionalFormatting>
  <conditionalFormatting sqref="C74">
    <cfRule type="expression" dxfId="40" priority="41">
      <formula>$B$74="Smlouva o zpracování OÚ:"</formula>
    </cfRule>
  </conditionalFormatting>
  <conditionalFormatting sqref="B78:C78">
    <cfRule type="cellIs" dxfId="39" priority="40" operator="equal">
      <formula>" "</formula>
    </cfRule>
  </conditionalFormatting>
  <conditionalFormatting sqref="B79:C85">
    <cfRule type="cellIs" dxfId="38" priority="39" operator="equal">
      <formula>" "</formula>
    </cfRule>
  </conditionalFormatting>
  <conditionalFormatting sqref="B77">
    <cfRule type="cellIs" dxfId="37" priority="38" operator="equal">
      <formula>" "</formula>
    </cfRule>
  </conditionalFormatting>
  <conditionalFormatting sqref="C78:C85">
    <cfRule type="cellIs" dxfId="36" priority="31" operator="equal">
      <formula>" "</formula>
    </cfRule>
    <cfRule type="cellIs" dxfId="35" priority="37" operator="equal">
      <formula>" "</formula>
    </cfRule>
  </conditionalFormatting>
  <conditionalFormatting sqref="C79">
    <cfRule type="cellIs" dxfId="34" priority="36" operator="equal">
      <formula>" "</formula>
    </cfRule>
  </conditionalFormatting>
  <conditionalFormatting sqref="C80">
    <cfRule type="cellIs" dxfId="33" priority="35" operator="equal">
      <formula>" "</formula>
    </cfRule>
  </conditionalFormatting>
  <conditionalFormatting sqref="C81">
    <cfRule type="cellIs" dxfId="32" priority="34" operator="equal">
      <formula>" "</formula>
    </cfRule>
  </conditionalFormatting>
  <conditionalFormatting sqref="C82">
    <cfRule type="cellIs" dxfId="31" priority="33" operator="equal">
      <formula>" "</formula>
    </cfRule>
  </conditionalFormatting>
  <conditionalFormatting sqref="C83">
    <cfRule type="cellIs" dxfId="30" priority="32" operator="equal">
      <formula>" "</formula>
    </cfRule>
  </conditionalFormatting>
  <conditionalFormatting sqref="C84">
    <cfRule type="expression" dxfId="29" priority="30">
      <formula>$B$84="Smlouva o zpracování OÚ:"</formula>
    </cfRule>
  </conditionalFormatting>
  <conditionalFormatting sqref="C54">
    <cfRule type="cellIs" dxfId="28" priority="29" operator="equal">
      <formula>" "</formula>
    </cfRule>
  </conditionalFormatting>
  <conditionalFormatting sqref="C54">
    <cfRule type="cellIs" dxfId="27" priority="27" operator="equal">
      <formula>" "</formula>
    </cfRule>
    <cfRule type="cellIs" dxfId="26" priority="28" operator="equal">
      <formula>" "</formula>
    </cfRule>
  </conditionalFormatting>
  <conditionalFormatting sqref="C54">
    <cfRule type="expression" dxfId="25" priority="26">
      <formula>$B$54="Smlouva o zpracování OÚ:"</formula>
    </cfRule>
  </conditionalFormatting>
  <conditionalFormatting sqref="C38">
    <cfRule type="cellIs" dxfId="24" priority="25" operator="equal">
      <formula>" "</formula>
    </cfRule>
  </conditionalFormatting>
  <conditionalFormatting sqref="C39">
    <cfRule type="cellIs" dxfId="23" priority="24" operator="equal">
      <formula>" "</formula>
    </cfRule>
  </conditionalFormatting>
  <conditionalFormatting sqref="C38:C39">
    <cfRule type="cellIs" dxfId="22" priority="21" operator="equal">
      <formula>" "</formula>
    </cfRule>
    <cfRule type="cellIs" dxfId="21" priority="23" operator="equal">
      <formula>" "</formula>
    </cfRule>
  </conditionalFormatting>
  <conditionalFormatting sqref="C39">
    <cfRule type="cellIs" dxfId="20" priority="22" operator="equal">
      <formula>" "</formula>
    </cfRule>
  </conditionalFormatting>
  <conditionalFormatting sqref="C20">
    <cfRule type="expression" dxfId="19" priority="20">
      <formula>$B$20="      - jejich druh:"</formula>
    </cfRule>
  </conditionalFormatting>
  <conditionalFormatting sqref="C21">
    <cfRule type="expression" dxfId="18" priority="19">
      <formula>$B$20="      - jejich druh:"</formula>
    </cfRule>
  </conditionalFormatting>
  <conditionalFormatting sqref="C32">
    <cfRule type="cellIs" dxfId="17" priority="17" operator="equal">
      <formula>"NEVÍM"</formula>
    </cfRule>
    <cfRule type="cellIs" dxfId="16" priority="18" operator="equal">
      <formula>"ANO"</formula>
    </cfRule>
  </conditionalFormatting>
  <conditionalFormatting sqref="C31">
    <cfRule type="expression" dxfId="15" priority="14">
      <formula>$C$30="NE"</formula>
    </cfRule>
  </conditionalFormatting>
  <conditionalFormatting sqref="B31">
    <cfRule type="expression" dxfId="14" priority="13">
      <formula>$C$30="NE"</formula>
    </cfRule>
  </conditionalFormatting>
  <conditionalFormatting sqref="C19">
    <cfRule type="cellIs" dxfId="13" priority="12" operator="equal">
      <formula>"NEVÍM"</formula>
    </cfRule>
  </conditionalFormatting>
  <conditionalFormatting sqref="C22">
    <cfRule type="cellIs" dxfId="12" priority="6" operator="equal">
      <formula>"NEVÍM"</formula>
    </cfRule>
    <cfRule type="cellIs" dxfId="11" priority="7" operator="equal">
      <formula>"ANO"</formula>
    </cfRule>
  </conditionalFormatting>
  <conditionalFormatting sqref="C29">
    <cfRule type="cellIs" dxfId="10" priority="4" operator="equal">
      <formula>"NEVÍM"</formula>
    </cfRule>
    <cfRule type="cellIs" dxfId="9" priority="5" operator="equal">
      <formula>"ANO"</formula>
    </cfRule>
  </conditionalFormatting>
  <dataValidations count="1">
    <dataValidation type="whole" allowBlank="1" showInputMessage="1" showErrorMessage="1" sqref="C46:C47 C56:C57 C66:C67 C76:C77 C35:C37">
      <formula1>1</formula1>
      <formula2>5</formula2>
    </dataValidation>
  </dataValidations>
  <pageMargins left="0.7" right="0.7" top="0.78740157499999996" bottom="0.78740157499999996" header="0.3" footer="0.3"/>
  <pageSetup paperSize="9" orientation="landscape" horizontalDpi="0" verticalDpi="0" r:id="rId1"/>
  <legacyDrawing r:id="rId2"/>
  <extLst>
    <ext xmlns:x14="http://schemas.microsoft.com/office/spreadsheetml/2009/9/main" uri="{78C0D931-6437-407d-A8EE-F0AAD7539E65}">
      <x14:conditionalFormattings>
        <x14:conditionalFormatting xmlns:xm="http://schemas.microsoft.com/office/excel/2006/main">
          <x14:cfRule type="cellIs" priority="15" operator="equal" id="{39E5E5A1-1D9D-4D6C-9FE5-0BE2F7A3F82E}">
            <xm:f>Data!$B$3</xm:f>
            <x14:dxf>
              <fill>
                <patternFill>
                  <bgColor rgb="FFFF0000"/>
                </patternFill>
              </fill>
            </x14:dxf>
          </x14:cfRule>
          <x14:cfRule type="cellIs" priority="16" operator="equal" id="{69ED819E-3E27-425C-9B43-22C0796C7FC3}">
            <xm:f>Data!$B$2</xm:f>
            <x14:dxf>
              <fill>
                <patternFill>
                  <bgColor rgb="FFFF0000"/>
                </patternFill>
              </fill>
            </x14:dxf>
          </x14:cfRule>
          <xm:sqref>C31</xm:sqref>
        </x14:conditionalFormatting>
        <x14:conditionalFormatting xmlns:xm="http://schemas.microsoft.com/office/excel/2006/main">
          <x14:cfRule type="cellIs" priority="8" operator="equal" id="{9D025D4D-FCC9-4B3B-AFAC-13A3845F6650}">
            <xm:f>Data!$H$5</xm:f>
            <x14:dxf>
              <fill>
                <patternFill>
                  <bgColor rgb="FFFF0000"/>
                </patternFill>
              </fill>
            </x14:dxf>
          </x14:cfRule>
          <x14:cfRule type="cellIs" priority="9" operator="equal" id="{C054AA45-F4A0-4AD8-94AA-C6E0E6E14ADC}">
            <xm:f>Data!$H$4</xm:f>
            <x14:dxf>
              <fill>
                <patternFill>
                  <bgColor rgb="FFFF0000"/>
                </patternFill>
              </fill>
            </x14:dxf>
          </x14:cfRule>
          <x14:cfRule type="cellIs" priority="10" operator="equal" id="{44CBF079-8389-45BE-80AD-5A74EB6C51D0}">
            <xm:f>Data!$H$3</xm:f>
            <x14:dxf>
              <fill>
                <patternFill>
                  <bgColor rgb="FFFF0000"/>
                </patternFill>
              </fill>
            </x14:dxf>
          </x14:cfRule>
          <x14:cfRule type="cellIs" priority="11" operator="equal" id="{272108D6-F332-45F8-ACBE-BDBDB0E78800}">
            <xm:f>Data!$H$2</xm:f>
            <x14:dxf>
              <fill>
                <patternFill>
                  <bgColor rgb="FFFF0000"/>
                </patternFill>
              </fill>
            </x14:dxf>
          </x14:cfRule>
          <xm:sqref>C16</xm:sqref>
        </x14:conditionalFormatting>
        <x14:conditionalFormatting xmlns:xm="http://schemas.microsoft.com/office/excel/2006/main">
          <x14:cfRule type="cellIs" priority="2" operator="equal" id="{13AD848E-1266-415A-9D31-6E52D1B0065C}">
            <xm:f>Data!$G$4</xm:f>
            <x14:dxf>
              <fill>
                <patternFill>
                  <bgColor rgb="FFFF0000"/>
                </patternFill>
              </fill>
            </x14:dxf>
          </x14:cfRule>
          <x14:cfRule type="cellIs" priority="3" operator="equal" id="{546B3863-64B6-4AB4-87D4-B3E262077BAA}">
            <xm:f>Data!$G$3</xm:f>
            <x14:dxf>
              <fill>
                <patternFill>
                  <bgColor rgb="FFFF0000"/>
                </patternFill>
              </fill>
            </x14:dxf>
          </x14:cfRule>
          <xm:sqref>C25</xm:sqref>
        </x14:conditionalFormatting>
        <x14:conditionalFormatting xmlns:xm="http://schemas.microsoft.com/office/excel/2006/main">
          <x14:cfRule type="cellIs" priority="1" operator="equal" id="{867959EA-3EF7-4416-AE28-FB89602D6A64}">
            <xm:f>Data!$B$3</xm:f>
            <x14:dxf>
              <fill>
                <patternFill>
                  <bgColor rgb="FFFF0000"/>
                </patternFill>
              </fill>
            </x14:dxf>
          </x14:cfRule>
          <xm:sqref>C30</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C29:C34 C22</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10</vt:i4>
      </vt:variant>
    </vt:vector>
  </HeadingPairs>
  <TitlesOfParts>
    <vt:vector size="10" baseType="lpstr">
      <vt:lpstr> </vt:lpstr>
      <vt:lpstr>Pokyny k vyplnění</vt:lpstr>
      <vt:lpstr>Úvod</vt:lpstr>
      <vt:lpstr>Vzor 1</vt:lpstr>
      <vt:lpstr>Vzor 2</vt:lpstr>
      <vt:lpstr>Kamerový systém</vt:lpstr>
      <vt:lpstr>Autorizace do veřejné wifi</vt:lpstr>
      <vt:lpstr>Intranet</vt:lpstr>
      <vt:lpstr>Přístup do LAN</vt: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Aleš Felgr</dc:creator>
  <cp:lastModifiedBy>Aleš Felgr</cp:lastModifiedBy>
  <cp:lastPrinted>2018-03-08T10:03:08Z</cp:lastPrinted>
  <dcterms:created xsi:type="dcterms:W3CDTF">2017-08-05T16:45:01Z</dcterms:created>
  <dcterms:modified xsi:type="dcterms:W3CDTF">2018-04-23T07:25:41Z</dcterms:modified>
</cp:coreProperties>
</file>