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V:\GDPR\Agendy odborů\ODS\"/>
    </mc:Choice>
  </mc:AlternateContent>
  <xr:revisionPtr revIDLastSave="0" documentId="13_ncr:1_{43FB99BC-2B2E-4FEB-80E0-631FE4F172FE}" xr6:coauthVersionLast="44" xr6:coauthVersionMax="44" xr10:uidLastSave="{00000000-0000-0000-0000-000000000000}"/>
  <bookViews>
    <workbookView xWindow="-120" yWindow="-120" windowWidth="29040" windowHeight="15840" activeTab="10" xr2:uid="{00000000-000D-0000-FFFF-FFFF00000000}"/>
  </bookViews>
  <sheets>
    <sheet name="Přestupky v oblasti dopravy" sheetId="4" r:id="rId1"/>
    <sheet name="Registr řidičů" sheetId="5" r:id="rId2"/>
    <sheet name="Registr silničních vozidel" sheetId="6" r:id="rId3"/>
    <sheet name="Silniční správní úřad" sheetId="7" r:id="rId4"/>
    <sheet name="Speciální stavební úřad" sheetId="8" r:id="rId5"/>
    <sheet name="Stanice měření emisí" sheetId="9" r:id="rId6"/>
    <sheet name="Taxislužba" sheetId="10" r:id="rId7"/>
    <sheet name="Zkušební komisaři" sheetId="11" r:id="rId8"/>
    <sheet name="Přestupky" sheetId="12" r:id="rId9"/>
    <sheet name="Vymáhání pohledávek" sheetId="13" r:id="rId10"/>
    <sheet name="Posuzování osob - posudky" sheetId="14" r:id="rId11"/>
  </sheets>
  <externalReferences>
    <externalReference r:id="rId12"/>
    <externalReference r:id="rId13"/>
    <externalReference r:id="rId14"/>
    <externalReference r:id="rId15"/>
    <externalReference r:id="rId16"/>
    <externalReference r:id="rId17"/>
    <externalReference r:id="rId18"/>
    <externalReference r:id="rId19"/>
  </externalReferenc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85" i="11" l="1"/>
  <c r="C85" i="11" s="1"/>
  <c r="B84" i="11"/>
  <c r="B83" i="11"/>
  <c r="C83" i="11" s="1"/>
  <c r="C82" i="11"/>
  <c r="B82" i="11"/>
  <c r="B81" i="11"/>
  <c r="C81" i="11" s="1"/>
  <c r="B80" i="11"/>
  <c r="C80" i="11" s="1"/>
  <c r="B79" i="11"/>
  <c r="C79" i="11" s="1"/>
  <c r="B78" i="11"/>
  <c r="C78" i="11" s="1"/>
  <c r="B77" i="11"/>
  <c r="B75" i="11"/>
  <c r="C75" i="11" s="1"/>
  <c r="B74" i="11"/>
  <c r="B73" i="11"/>
  <c r="C73" i="11" s="1"/>
  <c r="C72" i="11"/>
  <c r="B72" i="11"/>
  <c r="B71" i="11"/>
  <c r="C71" i="11" s="1"/>
  <c r="B70" i="11"/>
  <c r="C70" i="11" s="1"/>
  <c r="B69" i="11"/>
  <c r="C69" i="11" s="1"/>
  <c r="B68" i="11"/>
  <c r="C68" i="11" s="1"/>
  <c r="B67" i="11"/>
  <c r="B65" i="11"/>
  <c r="C65" i="11" s="1"/>
  <c r="B64" i="11"/>
  <c r="B63" i="11"/>
  <c r="C63" i="11" s="1"/>
  <c r="C62" i="11"/>
  <c r="B62" i="11"/>
  <c r="B61" i="11"/>
  <c r="C61" i="11" s="1"/>
  <c r="B60" i="11"/>
  <c r="C60" i="11" s="1"/>
  <c r="B59" i="11"/>
  <c r="C59" i="11" s="1"/>
  <c r="B58" i="11"/>
  <c r="C58" i="11" s="1"/>
  <c r="B57" i="11"/>
  <c r="B55" i="11"/>
  <c r="C55" i="11" s="1"/>
  <c r="B54" i="11"/>
  <c r="B53" i="11"/>
  <c r="C53" i="11" s="1"/>
  <c r="C52" i="11"/>
  <c r="B52" i="11"/>
  <c r="B51" i="11"/>
  <c r="C51" i="11" s="1"/>
  <c r="B50" i="11"/>
  <c r="C50" i="11" s="1"/>
  <c r="B49" i="11"/>
  <c r="C49" i="11" s="1"/>
  <c r="B48" i="11"/>
  <c r="C48" i="11" s="1"/>
  <c r="B47" i="11"/>
  <c r="B45" i="11"/>
  <c r="B44" i="11"/>
  <c r="B43" i="11"/>
  <c r="B42" i="11"/>
  <c r="B41" i="11"/>
  <c r="B40" i="11"/>
  <c r="B39" i="11"/>
  <c r="B38" i="11"/>
  <c r="B37" i="11"/>
  <c r="B35" i="11"/>
  <c r="B21" i="11"/>
  <c r="B20" i="11"/>
  <c r="B85" i="10" l="1"/>
  <c r="C85" i="10" s="1"/>
  <c r="B84" i="10"/>
  <c r="B83" i="10"/>
  <c r="C83" i="10" s="1"/>
  <c r="B82" i="10"/>
  <c r="C82" i="10" s="1"/>
  <c r="B81" i="10"/>
  <c r="C81" i="10" s="1"/>
  <c r="B80" i="10"/>
  <c r="C80" i="10" s="1"/>
  <c r="B79" i="10"/>
  <c r="C79" i="10" s="1"/>
  <c r="B78" i="10"/>
  <c r="C78" i="10" s="1"/>
  <c r="B77" i="10"/>
  <c r="B75" i="10"/>
  <c r="C75" i="10" s="1"/>
  <c r="B74" i="10"/>
  <c r="B73" i="10"/>
  <c r="C73" i="10" s="1"/>
  <c r="B72" i="10"/>
  <c r="C72" i="10" s="1"/>
  <c r="B71" i="10"/>
  <c r="C71" i="10" s="1"/>
  <c r="B70" i="10"/>
  <c r="C70" i="10" s="1"/>
  <c r="B69" i="10"/>
  <c r="C69" i="10" s="1"/>
  <c r="B68" i="10"/>
  <c r="C68" i="10" s="1"/>
  <c r="B67" i="10"/>
  <c r="B65" i="10"/>
  <c r="C65" i="10" s="1"/>
  <c r="B64" i="10"/>
  <c r="B63" i="10"/>
  <c r="C63" i="10" s="1"/>
  <c r="B62" i="10"/>
  <c r="C62" i="10" s="1"/>
  <c r="B61" i="10"/>
  <c r="C61" i="10" s="1"/>
  <c r="B60" i="10"/>
  <c r="C60" i="10" s="1"/>
  <c r="B59" i="10"/>
  <c r="C59" i="10" s="1"/>
  <c r="B58" i="10"/>
  <c r="C58" i="10" s="1"/>
  <c r="B57" i="10"/>
  <c r="B55" i="10"/>
  <c r="C55" i="10" s="1"/>
  <c r="B54" i="10"/>
  <c r="B53" i="10"/>
  <c r="C53" i="10" s="1"/>
  <c r="B52" i="10"/>
  <c r="C52" i="10" s="1"/>
  <c r="B51" i="10"/>
  <c r="C51" i="10" s="1"/>
  <c r="B50" i="10"/>
  <c r="C50" i="10" s="1"/>
  <c r="B49" i="10"/>
  <c r="C49" i="10" s="1"/>
  <c r="B48" i="10"/>
  <c r="C48" i="10" s="1"/>
  <c r="B47" i="10"/>
  <c r="B45" i="10"/>
  <c r="B44" i="10"/>
  <c r="B43" i="10"/>
  <c r="B42" i="10"/>
  <c r="B41" i="10"/>
  <c r="B40" i="10"/>
  <c r="B39" i="10"/>
  <c r="B38" i="10"/>
  <c r="B37" i="10"/>
  <c r="B35" i="10"/>
  <c r="B21" i="10"/>
  <c r="B20" i="10"/>
  <c r="B85" i="9" l="1"/>
  <c r="C85" i="9" s="1"/>
  <c r="B84" i="9"/>
  <c r="B83" i="9"/>
  <c r="C83" i="9" s="1"/>
  <c r="B82" i="9"/>
  <c r="C82" i="9" s="1"/>
  <c r="B81" i="9"/>
  <c r="C81" i="9" s="1"/>
  <c r="B80" i="9"/>
  <c r="C80" i="9" s="1"/>
  <c r="B79" i="9"/>
  <c r="C79" i="9" s="1"/>
  <c r="B78" i="9"/>
  <c r="C78" i="9" s="1"/>
  <c r="B77" i="9"/>
  <c r="B75" i="9"/>
  <c r="C75" i="9" s="1"/>
  <c r="B74" i="9"/>
  <c r="B73" i="9"/>
  <c r="C73" i="9" s="1"/>
  <c r="B72" i="9"/>
  <c r="C72" i="9" s="1"/>
  <c r="B71" i="9"/>
  <c r="C71" i="9" s="1"/>
  <c r="B70" i="9"/>
  <c r="C70" i="9" s="1"/>
  <c r="B69" i="9"/>
  <c r="C69" i="9" s="1"/>
  <c r="B68" i="9"/>
  <c r="C68" i="9" s="1"/>
  <c r="B67" i="9"/>
  <c r="B65" i="9"/>
  <c r="C65" i="9" s="1"/>
  <c r="B64" i="9"/>
  <c r="B63" i="9"/>
  <c r="C63" i="9" s="1"/>
  <c r="B62" i="9"/>
  <c r="C62" i="9" s="1"/>
  <c r="B61" i="9"/>
  <c r="C61" i="9" s="1"/>
  <c r="B60" i="9"/>
  <c r="C60" i="9" s="1"/>
  <c r="B59" i="9"/>
  <c r="C59" i="9" s="1"/>
  <c r="B58" i="9"/>
  <c r="C58" i="9" s="1"/>
  <c r="B57" i="9"/>
  <c r="B55" i="9"/>
  <c r="C55" i="9" s="1"/>
  <c r="B54" i="9"/>
  <c r="B53" i="9"/>
  <c r="C53" i="9" s="1"/>
  <c r="B52" i="9"/>
  <c r="C52" i="9" s="1"/>
  <c r="B51" i="9"/>
  <c r="C51" i="9" s="1"/>
  <c r="B50" i="9"/>
  <c r="C50" i="9" s="1"/>
  <c r="B49" i="9"/>
  <c r="C49" i="9" s="1"/>
  <c r="B48" i="9"/>
  <c r="C48" i="9" s="1"/>
  <c r="B47" i="9"/>
  <c r="B45" i="9"/>
  <c r="B44" i="9"/>
  <c r="B43" i="9"/>
  <c r="B42" i="9"/>
  <c r="B41" i="9"/>
  <c r="B40" i="9"/>
  <c r="B39" i="9"/>
  <c r="B38" i="9"/>
  <c r="B37" i="9"/>
  <c r="B35" i="9"/>
  <c r="B21" i="9"/>
  <c r="B20" i="9"/>
  <c r="B85" i="8" l="1"/>
  <c r="C85" i="8" s="1"/>
  <c r="B84" i="8"/>
  <c r="B83" i="8"/>
  <c r="C83" i="8" s="1"/>
  <c r="B82" i="8"/>
  <c r="C82" i="8" s="1"/>
  <c r="B81" i="8"/>
  <c r="C81" i="8" s="1"/>
  <c r="B80" i="8"/>
  <c r="C80" i="8" s="1"/>
  <c r="B79" i="8"/>
  <c r="C79" i="8" s="1"/>
  <c r="B78" i="8"/>
  <c r="C78" i="8" s="1"/>
  <c r="B77" i="8"/>
  <c r="B75" i="8"/>
  <c r="C75" i="8" s="1"/>
  <c r="B74" i="8"/>
  <c r="B73" i="8"/>
  <c r="C73" i="8" s="1"/>
  <c r="B72" i="8"/>
  <c r="C72" i="8" s="1"/>
  <c r="B71" i="8"/>
  <c r="C71" i="8" s="1"/>
  <c r="B70" i="8"/>
  <c r="C70" i="8" s="1"/>
  <c r="B69" i="8"/>
  <c r="C69" i="8" s="1"/>
  <c r="B68" i="8"/>
  <c r="C68" i="8" s="1"/>
  <c r="B67" i="8"/>
  <c r="B65" i="8"/>
  <c r="C65" i="8" s="1"/>
  <c r="B64" i="8"/>
  <c r="B63" i="8"/>
  <c r="C63" i="8" s="1"/>
  <c r="B62" i="8"/>
  <c r="C62" i="8" s="1"/>
  <c r="B61" i="8"/>
  <c r="C61" i="8" s="1"/>
  <c r="B60" i="8"/>
  <c r="C60" i="8" s="1"/>
  <c r="B59" i="8"/>
  <c r="C59" i="8" s="1"/>
  <c r="B58" i="8"/>
  <c r="C58" i="8" s="1"/>
  <c r="B57" i="8"/>
  <c r="B55" i="8"/>
  <c r="C55" i="8" s="1"/>
  <c r="B54" i="8"/>
  <c r="B53" i="8"/>
  <c r="C53" i="8" s="1"/>
  <c r="B52" i="8"/>
  <c r="C52" i="8" s="1"/>
  <c r="B51" i="8"/>
  <c r="C51" i="8" s="1"/>
  <c r="B50" i="8"/>
  <c r="C50" i="8" s="1"/>
  <c r="B49" i="8"/>
  <c r="C49" i="8" s="1"/>
  <c r="B48" i="8"/>
  <c r="C48" i="8" s="1"/>
  <c r="B47" i="8"/>
  <c r="B45" i="8"/>
  <c r="B44" i="8"/>
  <c r="B43" i="8"/>
  <c r="B42" i="8"/>
  <c r="B41" i="8"/>
  <c r="B40" i="8"/>
  <c r="B39" i="8"/>
  <c r="B38" i="8"/>
  <c r="B37" i="8"/>
  <c r="B35" i="8"/>
  <c r="B21" i="8"/>
  <c r="B20" i="8"/>
  <c r="B85" i="7" l="1"/>
  <c r="C85" i="7" s="1"/>
  <c r="B84" i="7"/>
  <c r="B83" i="7"/>
  <c r="C83" i="7" s="1"/>
  <c r="B82" i="7"/>
  <c r="C82" i="7" s="1"/>
  <c r="B81" i="7"/>
  <c r="C81" i="7" s="1"/>
  <c r="B80" i="7"/>
  <c r="C80" i="7" s="1"/>
  <c r="B79" i="7"/>
  <c r="C79" i="7" s="1"/>
  <c r="C78" i="7"/>
  <c r="B78" i="7"/>
  <c r="B77" i="7"/>
  <c r="B75" i="7"/>
  <c r="C75" i="7" s="1"/>
  <c r="B74" i="7"/>
  <c r="B73" i="7"/>
  <c r="C73" i="7" s="1"/>
  <c r="B72" i="7"/>
  <c r="C72" i="7" s="1"/>
  <c r="B71" i="7"/>
  <c r="C71" i="7" s="1"/>
  <c r="B70" i="7"/>
  <c r="C70" i="7" s="1"/>
  <c r="B69" i="7"/>
  <c r="C69" i="7" s="1"/>
  <c r="C68" i="7"/>
  <c r="B68" i="7"/>
  <c r="B67" i="7"/>
  <c r="B65" i="7"/>
  <c r="C65" i="7" s="1"/>
  <c r="B64" i="7"/>
  <c r="B63" i="7"/>
  <c r="C63" i="7" s="1"/>
  <c r="B62" i="7"/>
  <c r="C62" i="7" s="1"/>
  <c r="B61" i="7"/>
  <c r="C61" i="7" s="1"/>
  <c r="B60" i="7"/>
  <c r="C60" i="7" s="1"/>
  <c r="B59" i="7"/>
  <c r="C59" i="7" s="1"/>
  <c r="C58" i="7"/>
  <c r="B58" i="7"/>
  <c r="B57" i="7"/>
  <c r="B55" i="7"/>
  <c r="C55" i="7" s="1"/>
  <c r="B54" i="7"/>
  <c r="B53" i="7"/>
  <c r="C53" i="7" s="1"/>
  <c r="B52" i="7"/>
  <c r="C52" i="7" s="1"/>
  <c r="B51" i="7"/>
  <c r="C51" i="7" s="1"/>
  <c r="B50" i="7"/>
  <c r="C50" i="7" s="1"/>
  <c r="B49" i="7"/>
  <c r="C49" i="7" s="1"/>
  <c r="C48" i="7"/>
  <c r="B48" i="7"/>
  <c r="B47" i="7"/>
  <c r="B45" i="7"/>
  <c r="B44" i="7"/>
  <c r="B43" i="7"/>
  <c r="B42" i="7"/>
  <c r="B41" i="7"/>
  <c r="B40" i="7"/>
  <c r="B39" i="7"/>
  <c r="B38" i="7"/>
  <c r="B37" i="7"/>
  <c r="B35" i="7"/>
  <c r="B21" i="7"/>
  <c r="B20" i="7"/>
  <c r="B85" i="6" l="1"/>
  <c r="C85" i="6" s="1"/>
  <c r="B84" i="6"/>
  <c r="B83" i="6"/>
  <c r="C83" i="6" s="1"/>
  <c r="B82" i="6"/>
  <c r="C82" i="6" s="1"/>
  <c r="B81" i="6"/>
  <c r="C81" i="6" s="1"/>
  <c r="B80" i="6"/>
  <c r="C80" i="6" s="1"/>
  <c r="B79" i="6"/>
  <c r="C79" i="6" s="1"/>
  <c r="B78" i="6"/>
  <c r="C78" i="6" s="1"/>
  <c r="B77" i="6"/>
  <c r="B75" i="6"/>
  <c r="C75" i="6" s="1"/>
  <c r="B74" i="6"/>
  <c r="B73" i="6"/>
  <c r="C73" i="6" s="1"/>
  <c r="B72" i="6"/>
  <c r="C72" i="6" s="1"/>
  <c r="B71" i="6"/>
  <c r="C71" i="6" s="1"/>
  <c r="B70" i="6"/>
  <c r="C70" i="6" s="1"/>
  <c r="B69" i="6"/>
  <c r="C69" i="6" s="1"/>
  <c r="B68" i="6"/>
  <c r="C68" i="6" s="1"/>
  <c r="B67" i="6"/>
  <c r="B65" i="6"/>
  <c r="C65" i="6" s="1"/>
  <c r="B64" i="6"/>
  <c r="B63" i="6"/>
  <c r="C63" i="6" s="1"/>
  <c r="B62" i="6"/>
  <c r="C62" i="6" s="1"/>
  <c r="B61" i="6"/>
  <c r="C61" i="6" s="1"/>
  <c r="B60" i="6"/>
  <c r="C60" i="6" s="1"/>
  <c r="B59" i="6"/>
  <c r="C59" i="6" s="1"/>
  <c r="B58" i="6"/>
  <c r="C58" i="6" s="1"/>
  <c r="B57" i="6"/>
  <c r="B55" i="6"/>
  <c r="C55" i="6" s="1"/>
  <c r="B54" i="6"/>
  <c r="B53" i="6"/>
  <c r="C53" i="6" s="1"/>
  <c r="B52" i="6"/>
  <c r="C52" i="6" s="1"/>
  <c r="B51" i="6"/>
  <c r="C51" i="6" s="1"/>
  <c r="B50" i="6"/>
  <c r="C50" i="6" s="1"/>
  <c r="B49" i="6"/>
  <c r="C49" i="6" s="1"/>
  <c r="B48" i="6"/>
  <c r="C48" i="6" s="1"/>
  <c r="B47" i="6"/>
  <c r="B45" i="6"/>
  <c r="B44" i="6"/>
  <c r="B43" i="6"/>
  <c r="B42" i="6"/>
  <c r="B41" i="6"/>
  <c r="B40" i="6"/>
  <c r="B39" i="6"/>
  <c r="B38" i="6"/>
  <c r="B37" i="6"/>
  <c r="B35" i="6"/>
  <c r="B21" i="6"/>
  <c r="B20" i="6"/>
  <c r="B85" i="5" l="1"/>
  <c r="C85" i="5" s="1"/>
  <c r="B84" i="5"/>
  <c r="B83" i="5"/>
  <c r="C83" i="5" s="1"/>
  <c r="B82" i="5"/>
  <c r="C82" i="5" s="1"/>
  <c r="B81" i="5"/>
  <c r="C81" i="5" s="1"/>
  <c r="B80" i="5"/>
  <c r="C80" i="5" s="1"/>
  <c r="B79" i="5"/>
  <c r="C79" i="5" s="1"/>
  <c r="B78" i="5"/>
  <c r="C78" i="5" s="1"/>
  <c r="B77" i="5"/>
  <c r="B75" i="5"/>
  <c r="C75" i="5" s="1"/>
  <c r="B74" i="5"/>
  <c r="B73" i="5"/>
  <c r="C73" i="5" s="1"/>
  <c r="B72" i="5"/>
  <c r="C72" i="5" s="1"/>
  <c r="B71" i="5"/>
  <c r="C71" i="5" s="1"/>
  <c r="B70" i="5"/>
  <c r="C70" i="5" s="1"/>
  <c r="B69" i="5"/>
  <c r="C69" i="5" s="1"/>
  <c r="B68" i="5"/>
  <c r="C68" i="5" s="1"/>
  <c r="B67" i="5"/>
  <c r="B65" i="5"/>
  <c r="C65" i="5" s="1"/>
  <c r="B64" i="5"/>
  <c r="B63" i="5"/>
  <c r="C63" i="5" s="1"/>
  <c r="B62" i="5"/>
  <c r="C62" i="5" s="1"/>
  <c r="B61" i="5"/>
  <c r="C61" i="5" s="1"/>
  <c r="B60" i="5"/>
  <c r="C60" i="5" s="1"/>
  <c r="B59" i="5"/>
  <c r="C59" i="5" s="1"/>
  <c r="B58" i="5"/>
  <c r="C58" i="5" s="1"/>
  <c r="B57" i="5"/>
  <c r="B55" i="5"/>
  <c r="C55" i="5" s="1"/>
  <c r="B54" i="5"/>
  <c r="B53" i="5"/>
  <c r="C53" i="5" s="1"/>
  <c r="B52" i="5"/>
  <c r="C52" i="5" s="1"/>
  <c r="B51" i="5"/>
  <c r="C51" i="5" s="1"/>
  <c r="B50" i="5"/>
  <c r="C50" i="5" s="1"/>
  <c r="B49" i="5"/>
  <c r="C49" i="5" s="1"/>
  <c r="B48" i="5"/>
  <c r="C48" i="5" s="1"/>
  <c r="B47" i="5"/>
  <c r="B45" i="5"/>
  <c r="B44" i="5"/>
  <c r="B43" i="5"/>
  <c r="B42" i="5"/>
  <c r="B41" i="5"/>
  <c r="B40" i="5"/>
  <c r="B39" i="5"/>
  <c r="B38" i="5"/>
  <c r="B37" i="5"/>
  <c r="B35" i="5"/>
  <c r="B21" i="5"/>
  <c r="B20" i="5"/>
  <c r="B85" i="4" l="1"/>
  <c r="C85" i="4" s="1"/>
  <c r="B84" i="4"/>
  <c r="B83" i="4"/>
  <c r="C83" i="4" s="1"/>
  <c r="B82" i="4"/>
  <c r="C82" i="4" s="1"/>
  <c r="B81" i="4"/>
  <c r="C81" i="4" s="1"/>
  <c r="B80" i="4"/>
  <c r="C80" i="4" s="1"/>
  <c r="B79" i="4"/>
  <c r="C79" i="4" s="1"/>
  <c r="B78" i="4"/>
  <c r="C78" i="4" s="1"/>
  <c r="B77" i="4"/>
  <c r="B75" i="4"/>
  <c r="C75" i="4" s="1"/>
  <c r="B74" i="4"/>
  <c r="B73" i="4"/>
  <c r="C73" i="4" s="1"/>
  <c r="B72" i="4"/>
  <c r="C72" i="4" s="1"/>
  <c r="B71" i="4"/>
  <c r="C71" i="4" s="1"/>
  <c r="B70" i="4"/>
  <c r="C70" i="4" s="1"/>
  <c r="B69" i="4"/>
  <c r="C69" i="4" s="1"/>
  <c r="B68" i="4"/>
  <c r="C68" i="4" s="1"/>
  <c r="B67" i="4"/>
  <c r="B65" i="4"/>
  <c r="C65" i="4" s="1"/>
  <c r="B64" i="4"/>
  <c r="B63" i="4"/>
  <c r="C63" i="4" s="1"/>
  <c r="B62" i="4"/>
  <c r="C62" i="4" s="1"/>
  <c r="B61" i="4"/>
  <c r="C61" i="4" s="1"/>
  <c r="B60" i="4"/>
  <c r="C60" i="4" s="1"/>
  <c r="B59" i="4"/>
  <c r="C59" i="4" s="1"/>
  <c r="B58" i="4"/>
  <c r="C58" i="4" s="1"/>
  <c r="B57" i="4"/>
  <c r="B55" i="4"/>
  <c r="C55" i="4" s="1"/>
  <c r="B54" i="4"/>
  <c r="B53" i="4"/>
  <c r="C53" i="4" s="1"/>
  <c r="B52" i="4"/>
  <c r="C52" i="4" s="1"/>
  <c r="B51" i="4"/>
  <c r="C51" i="4" s="1"/>
  <c r="B50" i="4"/>
  <c r="C50" i="4" s="1"/>
  <c r="B49" i="4"/>
  <c r="C49" i="4" s="1"/>
  <c r="B48" i="4"/>
  <c r="C48" i="4" s="1"/>
  <c r="B47" i="4"/>
  <c r="B45" i="4"/>
  <c r="B44" i="4"/>
  <c r="B43" i="4"/>
  <c r="B42" i="4"/>
  <c r="B41" i="4"/>
  <c r="B40" i="4"/>
  <c r="B39" i="4"/>
  <c r="B38" i="4"/>
  <c r="B37" i="4"/>
  <c r="B35" i="4"/>
  <c r="B21" i="4"/>
  <c r="B2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0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0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0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0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0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000-000006000000}">
      <text>
        <r>
          <rPr>
            <sz val="9"/>
            <color indexed="81"/>
            <rFont val="Tahoma"/>
            <family val="2"/>
            <charset val="238"/>
          </rPr>
          <t xml:space="preserve">Uveďte pracovní e-mail odpovědné osoby.
</t>
        </r>
      </text>
    </comment>
    <comment ref="C8" authorId="0" shapeId="0" xr:uid="{00000000-0006-0000-0000-000007000000}">
      <text>
        <r>
          <rPr>
            <sz val="9"/>
            <color indexed="81"/>
            <rFont val="Tahoma"/>
            <family val="2"/>
            <charset val="238"/>
          </rPr>
          <t xml:space="preserve">Uveďte pracovní telefonní číslo
odpovědné osoby.
</t>
        </r>
      </text>
    </comment>
    <comment ref="C9" authorId="0" shapeId="0" xr:uid="{00000000-0006-0000-00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0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0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0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0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0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0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0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0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0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000-000012000000}">
      <text>
        <r>
          <rPr>
            <sz val="9"/>
            <color indexed="81"/>
            <rFont val="Tahoma"/>
            <family val="2"/>
            <charset val="238"/>
          </rPr>
          <t>Uveďte přesný druh (viz. nápověda k buňce C19).</t>
        </r>
      </text>
    </comment>
    <comment ref="C21" authorId="0" shapeId="0" xr:uid="{00000000-0006-0000-00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0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0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0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000-000017000000}">
      <text>
        <r>
          <rPr>
            <sz val="9"/>
            <color indexed="81"/>
            <rFont val="Tahoma"/>
            <family val="2"/>
            <charset val="238"/>
          </rPr>
          <t>Zvolte jednu z možných kategorií předávání osobních údajů do zahraničí.</t>
        </r>
      </text>
    </comment>
    <comment ref="C26" authorId="0" shapeId="0" xr:uid="{00000000-0006-0000-00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0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0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0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0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000-00001D000000}">
      <text>
        <r>
          <rPr>
            <sz val="9"/>
            <color indexed="81"/>
            <rFont val="Tahoma"/>
            <family val="2"/>
            <charset val="238"/>
          </rPr>
          <t xml:space="preserve">Uveďte, zda bylo provedeno posouzení vlivu na OOÚ.
</t>
        </r>
      </text>
    </comment>
    <comment ref="C32" authorId="0" shapeId="0" xr:uid="{00000000-0006-0000-00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0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000-000020000000}">
      <text>
        <r>
          <rPr>
            <sz val="9"/>
            <color indexed="81"/>
            <rFont val="Tahoma"/>
            <family val="2"/>
            <charset val="238"/>
          </rPr>
          <t>Uveďte počet zpracovatelů, kteří se podílení na zpracování, které je předmětem tohoto check listu.</t>
        </r>
      </text>
    </comment>
    <comment ref="C38" authorId="0" shapeId="0" xr:uid="{00000000-0006-0000-0000-000021000000}">
      <text>
        <r>
          <rPr>
            <sz val="9"/>
            <color indexed="81"/>
            <rFont val="Tahoma"/>
            <family val="2"/>
            <charset val="238"/>
          </rPr>
          <t>Pro vyplnění buněk C38 - C40 použijte údaje z obchodního nebo jiného rejstříku.</t>
        </r>
      </text>
    </comment>
    <comment ref="C41" authorId="0" shapeId="0" xr:uid="{00000000-0006-0000-0000-000022000000}">
      <text>
        <r>
          <rPr>
            <sz val="9"/>
            <color indexed="81"/>
            <rFont val="Tahoma"/>
            <family val="2"/>
            <charset val="238"/>
          </rPr>
          <t>Osoba odpovědná za zpracování osobních údajů (např. dle smlouvy o zpracování osobních údajů).</t>
        </r>
      </text>
    </comment>
    <comment ref="C44" authorId="0" shapeId="0" xr:uid="{00000000-0006-0000-0000-000023000000}">
      <text>
        <r>
          <rPr>
            <sz val="9"/>
            <color indexed="81"/>
            <rFont val="Tahoma"/>
            <family val="2"/>
            <charset val="238"/>
          </rPr>
          <t>Použijte jednu z nabízených možností.</t>
        </r>
      </text>
    </comment>
    <comment ref="C45" authorId="0" shapeId="0" xr:uid="{00000000-0006-0000-0000-00002400000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1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1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1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1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1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100-000006000000}">
      <text>
        <r>
          <rPr>
            <sz val="9"/>
            <color indexed="81"/>
            <rFont val="Tahoma"/>
            <family val="2"/>
            <charset val="238"/>
          </rPr>
          <t xml:space="preserve">Uveďte pracovní e-mail odpovědné osoby.
</t>
        </r>
      </text>
    </comment>
    <comment ref="C8" authorId="0" shapeId="0" xr:uid="{00000000-0006-0000-0100-000007000000}">
      <text>
        <r>
          <rPr>
            <sz val="9"/>
            <color indexed="81"/>
            <rFont val="Tahoma"/>
            <family val="2"/>
            <charset val="238"/>
          </rPr>
          <t xml:space="preserve">Uveďte pracovní telefonní číslo
odpovědné osoby.
</t>
        </r>
      </text>
    </comment>
    <comment ref="C9" authorId="0" shapeId="0" xr:uid="{00000000-0006-0000-01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1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1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1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1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1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1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1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1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1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100-000012000000}">
      <text>
        <r>
          <rPr>
            <sz val="9"/>
            <color indexed="81"/>
            <rFont val="Tahoma"/>
            <family val="2"/>
            <charset val="238"/>
          </rPr>
          <t>Uveďte přesný druh (viz. nápověda k buňce C19).</t>
        </r>
      </text>
    </comment>
    <comment ref="C21" authorId="0" shapeId="0" xr:uid="{00000000-0006-0000-01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1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100-000015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4" authorId="0" shapeId="0" xr:uid="{00000000-0006-0000-01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100-000017000000}">
      <text>
        <r>
          <rPr>
            <sz val="9"/>
            <color indexed="81"/>
            <rFont val="Tahoma"/>
            <family val="2"/>
            <charset val="238"/>
          </rPr>
          <t>Zvolte jednu z možných kategorií předávání osobních údajů do zahraničí.</t>
        </r>
      </text>
    </comment>
    <comment ref="C26" authorId="0" shapeId="0" xr:uid="{00000000-0006-0000-01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1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1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1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1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100-00001D000000}">
      <text>
        <r>
          <rPr>
            <sz val="9"/>
            <color indexed="81"/>
            <rFont val="Tahoma"/>
            <family val="2"/>
            <charset val="238"/>
          </rPr>
          <t xml:space="preserve">Uveďte, zda bylo provedeno posouzení vlivu na OOÚ.
</t>
        </r>
      </text>
    </comment>
    <comment ref="C32" authorId="0" shapeId="0" xr:uid="{00000000-0006-0000-01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1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100-000020000000}">
      <text>
        <r>
          <rPr>
            <sz val="9"/>
            <color indexed="81"/>
            <rFont val="Tahoma"/>
            <family val="2"/>
            <charset val="238"/>
          </rPr>
          <t>Uveďte počet zpracovatelů, kteří se podílení na zpracování, které je předmětem tohoto check listu.</t>
        </r>
      </text>
    </comment>
    <comment ref="C38" authorId="0" shapeId="0" xr:uid="{00000000-0006-0000-0100-000021000000}">
      <text>
        <r>
          <rPr>
            <sz val="9"/>
            <color indexed="81"/>
            <rFont val="Tahoma"/>
            <family val="2"/>
            <charset val="238"/>
          </rPr>
          <t>Pro vyplnění buněk C38 - C40 použijte údaje z obchodního nebo jiného rejstříku.</t>
        </r>
      </text>
    </comment>
    <comment ref="C41" authorId="0" shapeId="0" xr:uid="{00000000-0006-0000-0100-000022000000}">
      <text>
        <r>
          <rPr>
            <sz val="9"/>
            <color indexed="81"/>
            <rFont val="Tahoma"/>
            <family val="2"/>
            <charset val="238"/>
          </rPr>
          <t>Osoba odpovědná za zpracování osobních údajů (např. dle smlouvy o zpracování osobních údajů).</t>
        </r>
      </text>
    </comment>
    <comment ref="C44" authorId="0" shapeId="0" xr:uid="{00000000-0006-0000-0100-000023000000}">
      <text>
        <r>
          <rPr>
            <sz val="9"/>
            <color indexed="81"/>
            <rFont val="Tahoma"/>
            <family val="2"/>
            <charset val="238"/>
          </rPr>
          <t>Použijte jednu z nabízených možností.</t>
        </r>
      </text>
    </comment>
    <comment ref="C45" authorId="0" shapeId="0" xr:uid="{00000000-0006-0000-0100-00002400000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2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2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2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2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2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200-000006000000}">
      <text>
        <r>
          <rPr>
            <sz val="9"/>
            <color indexed="81"/>
            <rFont val="Tahoma"/>
            <family val="2"/>
            <charset val="238"/>
          </rPr>
          <t xml:space="preserve">Uveďte pracovní e-mail odpovědné osoby.
</t>
        </r>
      </text>
    </comment>
    <comment ref="C8" authorId="0" shapeId="0" xr:uid="{00000000-0006-0000-0200-000007000000}">
      <text>
        <r>
          <rPr>
            <sz val="9"/>
            <color indexed="81"/>
            <rFont val="Tahoma"/>
            <family val="2"/>
            <charset val="238"/>
          </rPr>
          <t xml:space="preserve">Uveďte pracovní telefonní číslo
odpovědné osoby.
</t>
        </r>
      </text>
    </comment>
    <comment ref="C9" authorId="0" shapeId="0" xr:uid="{00000000-0006-0000-02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2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2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2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2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2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2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2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2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2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200-000012000000}">
      <text>
        <r>
          <rPr>
            <sz val="9"/>
            <color indexed="81"/>
            <rFont val="Tahoma"/>
            <family val="2"/>
            <charset val="238"/>
          </rPr>
          <t>Uveďte přesný druh (viz. nápověda k buňce C19).</t>
        </r>
      </text>
    </comment>
    <comment ref="C21" authorId="0" shapeId="0" xr:uid="{00000000-0006-0000-02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2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200-000015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4" authorId="0" shapeId="0" xr:uid="{00000000-0006-0000-02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200-000017000000}">
      <text>
        <r>
          <rPr>
            <sz val="9"/>
            <color indexed="81"/>
            <rFont val="Tahoma"/>
            <family val="2"/>
            <charset val="238"/>
          </rPr>
          <t>Zvolte jednu z možných kategorií předávání osobních údajů do zahraničí.</t>
        </r>
      </text>
    </comment>
    <comment ref="C26" authorId="0" shapeId="0" xr:uid="{00000000-0006-0000-02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2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2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2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2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200-00001D000000}">
      <text>
        <r>
          <rPr>
            <sz val="9"/>
            <color indexed="81"/>
            <rFont val="Tahoma"/>
            <family val="2"/>
            <charset val="238"/>
          </rPr>
          <t xml:space="preserve">Uveďte, zda bylo provedeno posouzení vlivu na OOÚ.
</t>
        </r>
      </text>
    </comment>
    <comment ref="C32" authorId="0" shapeId="0" xr:uid="{00000000-0006-0000-02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2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200-000020000000}">
      <text>
        <r>
          <rPr>
            <sz val="9"/>
            <color indexed="81"/>
            <rFont val="Tahoma"/>
            <family val="2"/>
            <charset val="238"/>
          </rPr>
          <t>Uveďte počet zpracovatelů, kteří se podílení na zpracování, které je předmětem tohoto check listu.</t>
        </r>
      </text>
    </comment>
    <comment ref="C38" authorId="0" shapeId="0" xr:uid="{00000000-0006-0000-0200-000021000000}">
      <text>
        <r>
          <rPr>
            <sz val="9"/>
            <color indexed="81"/>
            <rFont val="Tahoma"/>
            <family val="2"/>
            <charset val="238"/>
          </rPr>
          <t>Pro vyplnění buněk C38 - C40 použijte údaje z obchodního nebo jiného rejstříku.</t>
        </r>
      </text>
    </comment>
    <comment ref="C41" authorId="0" shapeId="0" xr:uid="{00000000-0006-0000-0200-000022000000}">
      <text>
        <r>
          <rPr>
            <sz val="9"/>
            <color indexed="81"/>
            <rFont val="Tahoma"/>
            <family val="2"/>
            <charset val="238"/>
          </rPr>
          <t>Osoba odpovědná za zpracování osobních údajů (např. dle smlouvy o zpracování osobních údajů).</t>
        </r>
      </text>
    </comment>
    <comment ref="C44" authorId="0" shapeId="0" xr:uid="{00000000-0006-0000-0200-000023000000}">
      <text>
        <r>
          <rPr>
            <sz val="9"/>
            <color indexed="81"/>
            <rFont val="Tahoma"/>
            <family val="2"/>
            <charset val="238"/>
          </rPr>
          <t>Použijte jednu z nabízených možností.</t>
        </r>
      </text>
    </comment>
    <comment ref="C45" authorId="0" shapeId="0" xr:uid="{00000000-0006-0000-0200-00002400000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3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3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3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3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3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300-000006000000}">
      <text>
        <r>
          <rPr>
            <sz val="9"/>
            <color indexed="81"/>
            <rFont val="Tahoma"/>
            <family val="2"/>
            <charset val="238"/>
          </rPr>
          <t xml:space="preserve">Uveďte pracovní e-mail odpovědné osoby.
</t>
        </r>
      </text>
    </comment>
    <comment ref="C8" authorId="0" shapeId="0" xr:uid="{00000000-0006-0000-0300-000007000000}">
      <text>
        <r>
          <rPr>
            <sz val="9"/>
            <color indexed="81"/>
            <rFont val="Tahoma"/>
            <family val="2"/>
            <charset val="238"/>
          </rPr>
          <t xml:space="preserve">Uveďte pracovní telefonní číslo
odpovědné osoby.
</t>
        </r>
      </text>
    </comment>
    <comment ref="C9" authorId="0" shapeId="0" xr:uid="{00000000-0006-0000-03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3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3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3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3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3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3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3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3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3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300-000012000000}">
      <text>
        <r>
          <rPr>
            <sz val="9"/>
            <color indexed="81"/>
            <rFont val="Tahoma"/>
            <family val="2"/>
            <charset val="238"/>
          </rPr>
          <t>Uveďte přesný druh (viz. nápověda k buňce C19).</t>
        </r>
      </text>
    </comment>
    <comment ref="C21" authorId="0" shapeId="0" xr:uid="{00000000-0006-0000-03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3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3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3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300-000017000000}">
      <text>
        <r>
          <rPr>
            <sz val="9"/>
            <color indexed="81"/>
            <rFont val="Tahoma"/>
            <family val="2"/>
            <charset val="238"/>
          </rPr>
          <t>Zvolte jednu z možných kategorií předávání osobních údajů do zahraničí.</t>
        </r>
      </text>
    </comment>
    <comment ref="C26" authorId="0" shapeId="0" xr:uid="{00000000-0006-0000-03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3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3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3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3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300-00001D000000}">
      <text>
        <r>
          <rPr>
            <sz val="9"/>
            <color indexed="81"/>
            <rFont val="Tahoma"/>
            <family val="2"/>
            <charset val="238"/>
          </rPr>
          <t xml:space="preserve">Uveďte, zda bylo provedeno posouzení vlivu na OOÚ.
</t>
        </r>
      </text>
    </comment>
    <comment ref="C32" authorId="0" shapeId="0" xr:uid="{00000000-0006-0000-03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3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300-000020000000}">
      <text>
        <r>
          <rPr>
            <sz val="9"/>
            <color indexed="81"/>
            <rFont val="Tahoma"/>
            <family val="2"/>
            <charset val="238"/>
          </rPr>
          <t>Uveďte počet zpracovatelů, kteří se podílení na zpracování, které je předmětem tohoto check listu.</t>
        </r>
      </text>
    </comment>
    <comment ref="C38" authorId="0" shapeId="0" xr:uid="{00000000-0006-0000-0300-000021000000}">
      <text>
        <r>
          <rPr>
            <sz val="9"/>
            <color indexed="81"/>
            <rFont val="Tahoma"/>
            <family val="2"/>
            <charset val="238"/>
          </rPr>
          <t>Pro vyplnění buněk C38 - C40 použijte údaje z obchodního nebo jiného rejstříku.</t>
        </r>
      </text>
    </comment>
    <comment ref="C41" authorId="0" shapeId="0" xr:uid="{00000000-0006-0000-0300-000022000000}">
      <text>
        <r>
          <rPr>
            <sz val="9"/>
            <color indexed="81"/>
            <rFont val="Tahoma"/>
            <family val="2"/>
            <charset val="238"/>
          </rPr>
          <t>Osoba odpovědná za zpracování osobních údajů (např. dle smlouvy o zpracování osobních údajů).</t>
        </r>
      </text>
    </comment>
    <comment ref="C44" authorId="0" shapeId="0" xr:uid="{00000000-0006-0000-0300-000023000000}">
      <text>
        <r>
          <rPr>
            <sz val="9"/>
            <color indexed="81"/>
            <rFont val="Tahoma"/>
            <family val="2"/>
            <charset val="238"/>
          </rPr>
          <t>Použijte jednu z nabízených možností.</t>
        </r>
      </text>
    </comment>
    <comment ref="C45" authorId="0" shapeId="0" xr:uid="{00000000-0006-0000-0300-00002400000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4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4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4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4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4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400-000006000000}">
      <text>
        <r>
          <rPr>
            <sz val="9"/>
            <color indexed="81"/>
            <rFont val="Tahoma"/>
            <family val="2"/>
            <charset val="238"/>
          </rPr>
          <t xml:space="preserve">Uveďte pracovní e-mail odpovědné osoby.
</t>
        </r>
      </text>
    </comment>
    <comment ref="C8" authorId="0" shapeId="0" xr:uid="{00000000-0006-0000-0400-000007000000}">
      <text>
        <r>
          <rPr>
            <sz val="9"/>
            <color indexed="81"/>
            <rFont val="Tahoma"/>
            <family val="2"/>
            <charset val="238"/>
          </rPr>
          <t xml:space="preserve">Uveďte pracovní telefonní číslo
odpovědné osoby.
</t>
        </r>
      </text>
    </comment>
    <comment ref="C9" authorId="0" shapeId="0" xr:uid="{00000000-0006-0000-04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4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4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4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4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4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4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4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4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4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400-000012000000}">
      <text>
        <r>
          <rPr>
            <sz val="9"/>
            <color indexed="81"/>
            <rFont val="Tahoma"/>
            <family val="2"/>
            <charset val="238"/>
          </rPr>
          <t>Uveďte přesný druh (viz. nápověda k buňce C19).</t>
        </r>
      </text>
    </comment>
    <comment ref="C21" authorId="0" shapeId="0" xr:uid="{00000000-0006-0000-04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4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4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4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400-000017000000}">
      <text>
        <r>
          <rPr>
            <sz val="9"/>
            <color indexed="81"/>
            <rFont val="Tahoma"/>
            <family val="2"/>
            <charset val="238"/>
          </rPr>
          <t>Zvolte jednu z možných kategorií předávání osobních údajů do zahraničí.</t>
        </r>
      </text>
    </comment>
    <comment ref="C26" authorId="0" shapeId="0" xr:uid="{00000000-0006-0000-04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4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4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4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4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400-00001D000000}">
      <text>
        <r>
          <rPr>
            <sz val="9"/>
            <color indexed="81"/>
            <rFont val="Tahoma"/>
            <family val="2"/>
            <charset val="238"/>
          </rPr>
          <t xml:space="preserve">Uveďte, zda bylo provedeno posouzení vlivu na OOÚ.
</t>
        </r>
      </text>
    </comment>
    <comment ref="C32" authorId="0" shapeId="0" xr:uid="{00000000-0006-0000-04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4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400-000020000000}">
      <text>
        <r>
          <rPr>
            <sz val="9"/>
            <color indexed="81"/>
            <rFont val="Tahoma"/>
            <family val="2"/>
            <charset val="238"/>
          </rPr>
          <t>Uveďte počet zpracovatelů, kteří se podílení na zpracování, které je předmětem tohoto check listu.</t>
        </r>
      </text>
    </comment>
    <comment ref="C38" authorId="0" shapeId="0" xr:uid="{00000000-0006-0000-0400-000021000000}">
      <text>
        <r>
          <rPr>
            <sz val="9"/>
            <color indexed="81"/>
            <rFont val="Tahoma"/>
            <family val="2"/>
            <charset val="238"/>
          </rPr>
          <t>Pro vyplnění buněk C38 - C40 použijte údaje z obchodního nebo jiného rejstříku.</t>
        </r>
      </text>
    </comment>
    <comment ref="C41" authorId="0" shapeId="0" xr:uid="{00000000-0006-0000-0400-000022000000}">
      <text>
        <r>
          <rPr>
            <sz val="9"/>
            <color indexed="81"/>
            <rFont val="Tahoma"/>
            <family val="2"/>
            <charset val="238"/>
          </rPr>
          <t>Osoba odpovědná za zpracování osobních údajů (např. dle smlouvy o zpracování osobních údajů).</t>
        </r>
      </text>
    </comment>
    <comment ref="C44" authorId="0" shapeId="0" xr:uid="{00000000-0006-0000-0400-000023000000}">
      <text>
        <r>
          <rPr>
            <sz val="9"/>
            <color indexed="81"/>
            <rFont val="Tahoma"/>
            <family val="2"/>
            <charset val="238"/>
          </rPr>
          <t>Použijte jednu z nabízených možností.</t>
        </r>
      </text>
    </comment>
    <comment ref="C45" authorId="0" shapeId="0" xr:uid="{00000000-0006-0000-0400-00002400000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5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5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5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5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5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500-000006000000}">
      <text>
        <r>
          <rPr>
            <sz val="9"/>
            <color indexed="81"/>
            <rFont val="Tahoma"/>
            <family val="2"/>
            <charset val="238"/>
          </rPr>
          <t xml:space="preserve">Uveďte pracovní e-mail odpovědné osoby.
</t>
        </r>
      </text>
    </comment>
    <comment ref="C8" authorId="0" shapeId="0" xr:uid="{00000000-0006-0000-0500-000007000000}">
      <text>
        <r>
          <rPr>
            <sz val="9"/>
            <color indexed="81"/>
            <rFont val="Tahoma"/>
            <family val="2"/>
            <charset val="238"/>
          </rPr>
          <t xml:space="preserve">Uveďte pracovní telefonní číslo
odpovědné osoby.
</t>
        </r>
      </text>
    </comment>
    <comment ref="C9" authorId="0" shapeId="0" xr:uid="{00000000-0006-0000-05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5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5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5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5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5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5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5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5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5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500-000012000000}">
      <text>
        <r>
          <rPr>
            <sz val="9"/>
            <color indexed="81"/>
            <rFont val="Tahoma"/>
            <family val="2"/>
            <charset val="238"/>
          </rPr>
          <t>Uveďte přesný druh (viz. nápověda k buňce C19).</t>
        </r>
      </text>
    </comment>
    <comment ref="C21" authorId="0" shapeId="0" xr:uid="{00000000-0006-0000-05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5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500-00001500000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xr:uid="{00000000-0006-0000-05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500-000017000000}">
      <text>
        <r>
          <rPr>
            <sz val="9"/>
            <color indexed="81"/>
            <rFont val="Tahoma"/>
            <family val="2"/>
            <charset val="238"/>
          </rPr>
          <t>Zvolte jednu z možných kategorií předávání osobních údajů do zahraničí.</t>
        </r>
      </text>
    </comment>
    <comment ref="C26" authorId="0" shapeId="0" xr:uid="{00000000-0006-0000-05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5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5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5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5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500-00001D000000}">
      <text>
        <r>
          <rPr>
            <sz val="9"/>
            <color indexed="81"/>
            <rFont val="Tahoma"/>
            <family val="2"/>
            <charset val="238"/>
          </rPr>
          <t xml:space="preserve">Uveďte, zda bylo provedeno posouzení vlivu na OOÚ.
</t>
        </r>
      </text>
    </comment>
    <comment ref="C32" authorId="0" shapeId="0" xr:uid="{00000000-0006-0000-05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5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500-000020000000}">
      <text>
        <r>
          <rPr>
            <sz val="9"/>
            <color indexed="81"/>
            <rFont val="Tahoma"/>
            <family val="2"/>
            <charset val="238"/>
          </rPr>
          <t>Uveďte počet zpracovatelů, kteří se podílení na zpracování, které je předmětem tohoto check listu.</t>
        </r>
      </text>
    </comment>
    <comment ref="C38" authorId="0" shapeId="0" xr:uid="{00000000-0006-0000-0500-000021000000}">
      <text>
        <r>
          <rPr>
            <sz val="9"/>
            <color indexed="81"/>
            <rFont val="Tahoma"/>
            <family val="2"/>
            <charset val="238"/>
          </rPr>
          <t>Pro vyplnění buněk C38 - C40 použijte údaje z obchodního nebo jiného rejstříku.</t>
        </r>
      </text>
    </comment>
    <comment ref="C41" authorId="0" shapeId="0" xr:uid="{00000000-0006-0000-0500-000022000000}">
      <text>
        <r>
          <rPr>
            <sz val="9"/>
            <color indexed="81"/>
            <rFont val="Tahoma"/>
            <family val="2"/>
            <charset val="238"/>
          </rPr>
          <t>Osoba odpovědná za zpracování osobních údajů (např. dle smlouvy o zpracování osobních údajů).</t>
        </r>
      </text>
    </comment>
    <comment ref="C44" authorId="0" shapeId="0" xr:uid="{00000000-0006-0000-0500-000023000000}">
      <text>
        <r>
          <rPr>
            <sz val="9"/>
            <color indexed="81"/>
            <rFont val="Tahoma"/>
            <family val="2"/>
            <charset val="238"/>
          </rPr>
          <t>Použijte jednu z nabízených možností.</t>
        </r>
      </text>
    </comment>
    <comment ref="C45" authorId="0" shapeId="0" xr:uid="{00000000-0006-0000-0500-00002400000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6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6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6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6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6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600-000006000000}">
      <text>
        <r>
          <rPr>
            <sz val="9"/>
            <color indexed="81"/>
            <rFont val="Tahoma"/>
            <family val="2"/>
            <charset val="238"/>
          </rPr>
          <t xml:space="preserve">Uveďte pracovní e-mail odpovědné osoby.
</t>
        </r>
      </text>
    </comment>
    <comment ref="C8" authorId="0" shapeId="0" xr:uid="{00000000-0006-0000-0600-000007000000}">
      <text>
        <r>
          <rPr>
            <sz val="9"/>
            <color indexed="81"/>
            <rFont val="Tahoma"/>
            <family val="2"/>
            <charset val="238"/>
          </rPr>
          <t xml:space="preserve">Uveďte pracovní telefonní číslo
odpovědné osoby.
</t>
        </r>
      </text>
    </comment>
    <comment ref="C9" authorId="0" shapeId="0" xr:uid="{00000000-0006-0000-06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6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6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6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6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6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6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6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6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6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600-000012000000}">
      <text>
        <r>
          <rPr>
            <sz val="9"/>
            <color indexed="81"/>
            <rFont val="Tahoma"/>
            <family val="2"/>
            <charset val="238"/>
          </rPr>
          <t>Uveďte přesný druh (viz. nápověda k buňce C19).</t>
        </r>
      </text>
    </comment>
    <comment ref="C21" authorId="0" shapeId="0" xr:uid="{00000000-0006-0000-06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6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600-000015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4" authorId="0" shapeId="0" xr:uid="{00000000-0006-0000-06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600-000017000000}">
      <text>
        <r>
          <rPr>
            <sz val="9"/>
            <color indexed="81"/>
            <rFont val="Tahoma"/>
            <family val="2"/>
            <charset val="238"/>
          </rPr>
          <t>Zvolte jednu z možných kategorií předávání osobních údajů do zahraničí.</t>
        </r>
      </text>
    </comment>
    <comment ref="C26" authorId="0" shapeId="0" xr:uid="{00000000-0006-0000-06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6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6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6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6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600-00001D000000}">
      <text>
        <r>
          <rPr>
            <sz val="9"/>
            <color indexed="81"/>
            <rFont val="Tahoma"/>
            <family val="2"/>
            <charset val="238"/>
          </rPr>
          <t xml:space="preserve">Uveďte, zda bylo provedeno posouzení vlivu na OOÚ.
</t>
        </r>
      </text>
    </comment>
    <comment ref="C32" authorId="0" shapeId="0" xr:uid="{00000000-0006-0000-06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6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600-000020000000}">
      <text>
        <r>
          <rPr>
            <sz val="9"/>
            <color indexed="81"/>
            <rFont val="Tahoma"/>
            <family val="2"/>
            <charset val="238"/>
          </rPr>
          <t>Uveďte počet zpracovatelů, kteří se podílení na zpracování, které je předmětem tohoto check listu.</t>
        </r>
      </text>
    </comment>
    <comment ref="C38" authorId="0" shapeId="0" xr:uid="{00000000-0006-0000-0600-000021000000}">
      <text>
        <r>
          <rPr>
            <sz val="9"/>
            <color indexed="81"/>
            <rFont val="Tahoma"/>
            <family val="2"/>
            <charset val="238"/>
          </rPr>
          <t>Pro vyplnění buněk C38 - C40 použijte údaje z obchodního nebo jiného rejstříku.</t>
        </r>
      </text>
    </comment>
    <comment ref="C41" authorId="0" shapeId="0" xr:uid="{00000000-0006-0000-0600-000022000000}">
      <text>
        <r>
          <rPr>
            <sz val="9"/>
            <color indexed="81"/>
            <rFont val="Tahoma"/>
            <family val="2"/>
            <charset val="238"/>
          </rPr>
          <t>Osoba odpovědná za zpracování osobních údajů (např. dle smlouvy o zpracování osobních údajů).</t>
        </r>
      </text>
    </comment>
    <comment ref="C44" authorId="0" shapeId="0" xr:uid="{00000000-0006-0000-0600-000023000000}">
      <text>
        <r>
          <rPr>
            <sz val="9"/>
            <color indexed="81"/>
            <rFont val="Tahoma"/>
            <family val="2"/>
            <charset val="238"/>
          </rPr>
          <t>Použijte jednu z nabízených možností.</t>
        </r>
      </text>
    </comment>
    <comment ref="C45" authorId="0" shapeId="0" xr:uid="{00000000-0006-0000-0600-000024000000}">
      <text>
        <r>
          <rPr>
            <sz val="9"/>
            <color indexed="81"/>
            <rFont val="Tahoma"/>
            <family val="2"/>
            <charset val="238"/>
          </rPr>
          <t>Uveďte ustanovení příslušného právního předpisu.</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Vladimír Nesvadba</author>
  </authors>
  <commentList>
    <comment ref="C2" authorId="0" shapeId="0" xr:uid="{00000000-0006-0000-0700-00000100000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xr:uid="{00000000-0006-0000-0700-00000200000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xr:uid="{00000000-0006-0000-0700-00000300000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xr:uid="{00000000-0006-0000-0700-00000400000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xr:uid="{00000000-0006-0000-0700-00000500000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xr:uid="{00000000-0006-0000-0700-000006000000}">
      <text>
        <r>
          <rPr>
            <sz val="9"/>
            <color indexed="81"/>
            <rFont val="Tahoma"/>
            <family val="2"/>
            <charset val="238"/>
          </rPr>
          <t xml:space="preserve">Uveďte pracovní e-mail odpovědné osoby.
</t>
        </r>
      </text>
    </comment>
    <comment ref="C8" authorId="0" shapeId="0" xr:uid="{00000000-0006-0000-0700-000007000000}">
      <text>
        <r>
          <rPr>
            <sz val="9"/>
            <color indexed="81"/>
            <rFont val="Tahoma"/>
            <family val="2"/>
            <charset val="238"/>
          </rPr>
          <t xml:space="preserve">Uveďte pracovní telefonní číslo
odpovědné osoby.
</t>
        </r>
      </text>
    </comment>
    <comment ref="C9" authorId="0" shapeId="0" xr:uid="{00000000-0006-0000-0700-000008000000}">
      <text>
        <r>
          <rPr>
            <sz val="9"/>
            <color indexed="81"/>
            <rFont val="Tahoma"/>
            <family val="2"/>
            <charset val="238"/>
          </rPr>
          <t>Uveďte výčet pracovních pozic spolu se zařazením do organizačních jednotek, které jsou oprávněny zpracovávat předmětné OÚ.</t>
        </r>
      </text>
    </comment>
    <comment ref="C10" authorId="0" shapeId="0" xr:uid="{00000000-0006-0000-0700-00000900000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xr:uid="{00000000-0006-0000-0700-00000A000000}">
      <text>
        <r>
          <rPr>
            <sz val="9"/>
            <color indexed="81"/>
            <rFont val="Tahoma"/>
            <family val="2"/>
            <charset val="238"/>
          </rPr>
          <t xml:space="preserve">Uvede se počet subjektů údajů (v řádech tisíců), k nimž se OÚ zpracovávají, např. "12000". </t>
        </r>
      </text>
    </comment>
    <comment ref="C13" authorId="0" shapeId="0" xr:uid="{00000000-0006-0000-0700-00000B00000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xr:uid="{00000000-0006-0000-0700-00000C00000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xr:uid="{00000000-0006-0000-0700-00000D00000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xr:uid="{00000000-0006-0000-0700-00000E00000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xr:uid="{00000000-0006-0000-0700-00000F00000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xr:uid="{00000000-0006-0000-0700-00001000000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xr:uid="{00000000-0006-0000-0700-00001100000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xr:uid="{00000000-0006-0000-0700-000012000000}">
      <text>
        <r>
          <rPr>
            <sz val="9"/>
            <color indexed="81"/>
            <rFont val="Tahoma"/>
            <family val="2"/>
            <charset val="238"/>
          </rPr>
          <t>Uveďte přesný druh (viz. nápověda k buňce C19).</t>
        </r>
      </text>
    </comment>
    <comment ref="C21" authorId="0" shapeId="0" xr:uid="{00000000-0006-0000-0700-00001300000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xr:uid="{00000000-0006-0000-0700-00001400000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xr:uid="{00000000-0006-0000-0700-000015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4" authorId="0" shapeId="0" xr:uid="{00000000-0006-0000-0700-00001600000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xr:uid="{00000000-0006-0000-0700-000017000000}">
      <text>
        <r>
          <rPr>
            <sz val="9"/>
            <color indexed="81"/>
            <rFont val="Tahoma"/>
            <family val="2"/>
            <charset val="238"/>
          </rPr>
          <t>Zvolte jednu z možných kategorií předávání osobních údajů do zahraničí.</t>
        </r>
      </text>
    </comment>
    <comment ref="C26" authorId="0" shapeId="0" xr:uid="{00000000-0006-0000-0700-00001800000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xr:uid="{00000000-0006-0000-0700-00001900000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xr:uid="{00000000-0006-0000-0700-00001A00000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xr:uid="{00000000-0006-0000-0700-00001B00000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xr:uid="{00000000-0006-0000-0700-00001C00000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xr:uid="{00000000-0006-0000-0700-00001D000000}">
      <text>
        <r>
          <rPr>
            <sz val="9"/>
            <color indexed="81"/>
            <rFont val="Tahoma"/>
            <family val="2"/>
            <charset val="238"/>
          </rPr>
          <t xml:space="preserve">Uveďte, zda bylo provedeno posouzení vlivu na OOÚ.
</t>
        </r>
      </text>
    </comment>
    <comment ref="C32" authorId="0" shapeId="0" xr:uid="{00000000-0006-0000-0700-00001E00000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xr:uid="{00000000-0006-0000-0700-00001F00000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xr:uid="{00000000-0006-0000-0700-000020000000}">
      <text>
        <r>
          <rPr>
            <sz val="9"/>
            <color indexed="81"/>
            <rFont val="Tahoma"/>
            <family val="2"/>
            <charset val="238"/>
          </rPr>
          <t>Uveďte počet zpracovatelů, kteří se podílení na zpracování, které je předmětem tohoto check listu.</t>
        </r>
      </text>
    </comment>
    <comment ref="C38" authorId="0" shapeId="0" xr:uid="{00000000-0006-0000-0700-000021000000}">
      <text>
        <r>
          <rPr>
            <sz val="9"/>
            <color indexed="81"/>
            <rFont val="Tahoma"/>
            <family val="2"/>
            <charset val="238"/>
          </rPr>
          <t>Pro vyplnění buněk C38 - C40 použijte údaje z obchodního nebo jiného rejstříku.</t>
        </r>
      </text>
    </comment>
    <comment ref="C41" authorId="0" shapeId="0" xr:uid="{00000000-0006-0000-0700-000022000000}">
      <text>
        <r>
          <rPr>
            <sz val="9"/>
            <color indexed="81"/>
            <rFont val="Tahoma"/>
            <family val="2"/>
            <charset val="238"/>
          </rPr>
          <t>Osoba odpovědná za zpracování osobních údajů (např. dle smlouvy o zpracování osobních údajů).</t>
        </r>
      </text>
    </comment>
    <comment ref="C44" authorId="0" shapeId="0" xr:uid="{00000000-0006-0000-0700-000023000000}">
      <text>
        <r>
          <rPr>
            <sz val="9"/>
            <color indexed="81"/>
            <rFont val="Tahoma"/>
            <family val="2"/>
            <charset val="238"/>
          </rPr>
          <t>Použijte jednu z nabízených možností.</t>
        </r>
      </text>
    </comment>
    <comment ref="C45" authorId="0" shapeId="0" xr:uid="{00000000-0006-0000-0700-00002400000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<sst xmlns="http://schemas.openxmlformats.org/spreadsheetml/2006/main" count="650" uniqueCount="149">
  <si>
    <t>Název zpracování:</t>
  </si>
  <si>
    <t>Přestupky v oblasti dopravy</t>
  </si>
  <si>
    <t>Číslo zpracování:</t>
  </si>
  <si>
    <t>Organizační jednotka:</t>
  </si>
  <si>
    <t>Číslo organizační jednotky:</t>
  </si>
  <si>
    <t>Odpovědná osoba:</t>
  </si>
  <si>
    <t>Bc. Kristýna Šťastná</t>
  </si>
  <si>
    <t xml:space="preserve">       - e-mail:</t>
  </si>
  <si>
    <t>kristyna.stastna@vysoke-myto.cz</t>
  </si>
  <si>
    <t xml:space="preserve">       - telefon:</t>
  </si>
  <si>
    <t>465 466 255</t>
  </si>
  <si>
    <t>Oprávnění zaměstnanci:</t>
  </si>
  <si>
    <t>Příjemci OÚ:</t>
  </si>
  <si>
    <t>Počet subjektů údajů:</t>
  </si>
  <si>
    <t>Další místa zpracování:</t>
  </si>
  <si>
    <t>Jiráskova 179, 566 01 Vysoké Mýto</t>
  </si>
  <si>
    <t>Zdroj OÚ:</t>
  </si>
  <si>
    <t>od subjektu údajů</t>
  </si>
  <si>
    <t>Způsob zpracování:</t>
  </si>
  <si>
    <t>automatizované + neautomatizované (v listinné podobě)</t>
  </si>
  <si>
    <t>Přeshraniční zpracování:</t>
  </si>
  <si>
    <t>NE</t>
  </si>
  <si>
    <t>Druh OÚ:</t>
  </si>
  <si>
    <t xml:space="preserve">      - zákonnost zpracování:</t>
  </si>
  <si>
    <t>Zvláštní kategorie OÚ:</t>
  </si>
  <si>
    <t>OÚ o trestních věcech:</t>
  </si>
  <si>
    <t>ANO</t>
  </si>
  <si>
    <t>Účel zpracování:</t>
  </si>
  <si>
    <t>Kategorie subjektů údajů:</t>
  </si>
  <si>
    <t>účastníci řízení - obviněný, poškozený v části řízení, která se týká jím uplatněného nároku na náhradu škody nebo nároku na vydání bezdůvodného obohacení, vlastník věci, která může být nebo byla zabrána, v části řízení, která se týká zabrání věci nebo náhradní hodnoty, Zákonný zástupce a opatrovník mladistvého obviněného a orgán sociálně-právní ochrany dětí, PČR</t>
  </si>
  <si>
    <t>Předávání do zahraničí:</t>
  </si>
  <si>
    <t>Doba uložení OÚ:</t>
  </si>
  <si>
    <t>S/5</t>
  </si>
  <si>
    <t xml:space="preserve">      - důvod:</t>
  </si>
  <si>
    <t>ukládání a skartaci písemností je řešena spisovým a skartačním řádem</t>
  </si>
  <si>
    <t>Místa uložení osobních údajů:</t>
  </si>
  <si>
    <t>Profilování:</t>
  </si>
  <si>
    <t>Posouzení vlivu:</t>
  </si>
  <si>
    <t xml:space="preserve">      - provedení:</t>
  </si>
  <si>
    <t>Společný správce:</t>
  </si>
  <si>
    <t>Zpracovatel:</t>
  </si>
  <si>
    <t>Město Vysoké Mýto</t>
  </si>
  <si>
    <t>B. Smetany 92, 566 32 Vysoké Mýto</t>
  </si>
  <si>
    <t>starosta</t>
  </si>
  <si>
    <t>radnice@vysoke-myto.cz</t>
  </si>
  <si>
    <t>ZMOCNĚNÍ VYPLÝVÁ Z PRÁVNÍHO PŘEDPISU</t>
  </si>
  <si>
    <t>zákon č. 250/2016 Sb., a zákon č. 361/2000 Sb., ve znění p.p.</t>
  </si>
  <si>
    <t xml:space="preserve"> </t>
  </si>
  <si>
    <t>Registr řidičů</t>
  </si>
  <si>
    <t>NEVÍM</t>
  </si>
  <si>
    <t>řidiči a neřidiči</t>
  </si>
  <si>
    <t>ANO - EU i třetí země nebo mezinárodní organizace</t>
  </si>
  <si>
    <t>Spis řidiče a evidenční karta řidiče se vede ještě po dobu jednoho roku od jeho úmrtí.</t>
  </si>
  <si>
    <t>vyhláška č. 31/2001 Sb., ve znění p.p., § 17 odst. 5</t>
  </si>
  <si>
    <t xml:space="preserve">v kartotékách uložených na budově MěÚ v ul. Jiráskova 179, 1 patro, č. dveří 207 a 208 </t>
  </si>
  <si>
    <t>Registr silničních vozidel</t>
  </si>
  <si>
    <t>vlastníci a provozovatelé silničních vozidel motorových a nemotorových</t>
  </si>
  <si>
    <t>Naskenovaná kopie dokumentu se z evidence silničních vozidel, vlastníků a provozovatelů těchto vozidel nebo evidence silničních vozidel členů diplomatické mise registru silničních vozidel odstraní po uplynutí 5 let ode dne zápisu zániku silničního vozidla nebo zápisu údajů o vyvezení silničního vozidla do jiného státu</t>
  </si>
  <si>
    <t>vyhláška č. 343/2014 Sb., ve znění p.p., § 3 odst. 6</t>
  </si>
  <si>
    <t xml:space="preserve">v kartotékách uložených na budově MěÚ v ul. Jiráskova 179, 1 patro, č. dveří 205 </t>
  </si>
  <si>
    <t>Silniční správní úřad</t>
  </si>
  <si>
    <t>žadatelé, dotčené orgány, dotčení účastníci</t>
  </si>
  <si>
    <t>S/5, V/5, V10, V20</t>
  </si>
  <si>
    <t>ukládání a skartaci písemností je v části dokumentů řešena spisovým a skartačním řádem</t>
  </si>
  <si>
    <t xml:space="preserve">v šanonech uložených na budově MěÚ v ul. Jiráskova 179, 1 patro, č. dveří 201, popřípadě archiv MěÚ Vysoké Mýto </t>
  </si>
  <si>
    <t>zákon č. 13/1997 Sb., ve znění p.p.</t>
  </si>
  <si>
    <t>Speciální stavební úřad</t>
  </si>
  <si>
    <t>zákon č. 183/2006 Sb., ve znění p.p.</t>
  </si>
  <si>
    <t>Stanice měření emisí</t>
  </si>
  <si>
    <t>právnická nebo fyzická osoba, která má k provozování stanic ME oprávnění udělené a osvědčení</t>
  </si>
  <si>
    <t xml:space="preserve">v šanonech uložených na budově MěÚ v ul. Jiráskova 179, 1 patro, č. dveří 204 </t>
  </si>
  <si>
    <t>zákon č. 56/2001 Sb., ve znění p.p.</t>
  </si>
  <si>
    <t>Taxislužba</t>
  </si>
  <si>
    <t>Taxi</t>
  </si>
  <si>
    <t>vlastníci a provozovatelé silničních vozidel zařazených do taxislužby, řidič taxislužby</t>
  </si>
  <si>
    <t>po dobu 3 let ode dne zániku živnostenského oprávnění podnikatele v silniční dopravě,ztráty dobré pověsti odpovědného zástupce, úmrtí odpovědného zástupce, nebo zániku nebo odnětí oprávnění řidiče taxislužby</t>
  </si>
  <si>
    <t>zákon č. 111/1994 Sb., ve znění p.p., § 34b odst. 9</t>
  </si>
  <si>
    <t>zákon č. 111/1994 Sb., ve znění p.p.</t>
  </si>
  <si>
    <t>Zkušební komisaři</t>
  </si>
  <si>
    <t>žadatelé o složení zkoušky z odborné způsobilosti k řízení motorových vozidel</t>
  </si>
  <si>
    <r>
      <t>ukládání a skartaci písemností je v části dokumentů řešena spisovým a skartačním řádem (5 let)</t>
    </r>
    <r>
      <rPr>
        <sz val="11"/>
        <rFont val="Calibri"/>
        <family val="2"/>
        <charset val="238"/>
      </rPr>
      <t>;</t>
    </r>
    <r>
      <rPr>
        <sz val="11"/>
        <rFont val="Calibri"/>
        <family val="2"/>
        <charset val="238"/>
        <scheme val="minor"/>
      </rPr>
      <t xml:space="preserve"> protokol o zkouškách z odborné způsobilosti k řízení MV se ukládá po posledním provedeném zápisu po dobu 5 let, po 5 letech se protokol o zkouškách ukládá do archivu</t>
    </r>
    <r>
      <rPr>
        <sz val="11"/>
        <rFont val="Calibri"/>
        <charset val="238"/>
      </rPr>
      <t>; záznam o zkoušce z praktické jízdy obsahuje lhůtu pro skartaci dokumentu v souladu s právním předpisem upravujícím výkon spisové služby</t>
    </r>
  </si>
  <si>
    <t>spisový a skartační řád, zákon č. 247/2000 Sb., ve znění p.p. s odkazem na vyhlášku č. 167/2002 Sb., ve znění p.p.</t>
  </si>
  <si>
    <t xml:space="preserve">v šanonech uložených na budově MěÚ v ul. Jiráskova 179, 1 patro, č. dveří 209 </t>
  </si>
  <si>
    <t>v šanonech uložených na budově MěÚ v ul. Jiráskova 179, 2 patro, č. dveří 301, popřípadě archiv MěÚ Vysoké Mýto , v PC jednotlivých oprávněných zaměstnanců.</t>
  </si>
  <si>
    <t>spisový a skartační řád</t>
  </si>
  <si>
    <t>Bc. Morávek Václav, Lenka Nádvorníková, Švecová Radoslava, vedoucí odboru</t>
  </si>
  <si>
    <t>6/1c</t>
  </si>
  <si>
    <t>Alena Konečná, Lenka Nádvorníková, Bc. Václav Morávek, Radoslava Švecová, vedoucí odboru</t>
  </si>
  <si>
    <t>konkrétní fyzická osoba a právnická osoba, které je osobní údaj poskytnut, soudy, PČR, exekutorská komora</t>
  </si>
  <si>
    <t>od subjektu údajů, ROB, Základní registry</t>
  </si>
  <si>
    <t>od subjektu údajů, ZR, ROB, ČUZK</t>
  </si>
  <si>
    <t>skartační a spisový řád</t>
  </si>
  <si>
    <t>oprávněná fyzická osoba a právnická osoba, které je osobní údaj poskytnut</t>
  </si>
  <si>
    <t>od subjektu údajů, ZR</t>
  </si>
  <si>
    <t>Tomáš Vrátil, Bc. Morávek Václav, vedoucí odboru</t>
  </si>
  <si>
    <t>oprávněná fyzická osoba a právnická osoba, které je osobní údaj poskytnut, PČR</t>
  </si>
  <si>
    <t>oprávněná fyzická osoba, které je osobní údaj poskytnut, soudy, PČR, exekutorská komora</t>
  </si>
  <si>
    <t>Odbor dopravních a správních agend</t>
  </si>
  <si>
    <t>Agenda přestupků</t>
  </si>
  <si>
    <t>Lenka Kusá, JUDr. Ilona Kučíková, vedoucí odboru</t>
  </si>
  <si>
    <t>správce, PČR, soudy, pojišťovny a ostatní orgány oprávněné na základě příslušných zákonných ustanovení</t>
  </si>
  <si>
    <t>od subjektů údajů, z veřejných zdrojů, z jiných zdrojů - veřejné rejstříky, PČR, Městská policie, základní registry,…</t>
  </si>
  <si>
    <t>automatizované, neautomatizované (v listinné podobě)</t>
  </si>
  <si>
    <t>Jméno, příjmení, titul, datum narození, místo narození, trvalé bydliště, e-mail, telefon, datová schránka, doručovací adresa, zaměstnavatel, omezení způsobilosti, údaje o opatrovníkovi, údaje o zákonných zástupcích, spis přestupku, podpis</t>
  </si>
  <si>
    <t>6/1c)</t>
  </si>
  <si>
    <t>250/2016 Sb., zákon o odpovědnosti za přestupky a řízení o nich,
251/2016 Sb., zákon o některých přestupcích
40/2009 Sb., trestní zákoník, ve znění pozdějších předpisů
128/2000 Sb., zákon o obcích,ve znění pozdějších předpisů
500/2004 Sb., správní řád, ve znění pozdějších předpisů
89/2012 Sb., občanský zákoník, ve znění pozdějších předpisů
200/1990 Sb., zákon o přestupcích (spáchaných do 30.06.2017)
231/1996 Sb., vyhláška, kterou se stanoví paušální částka nákladů řízení o přestupcích (spáchané do 30.06.2017)                                                                                                          520/2005 Sb., vyhláška o rozsahu hotových výdajů a ušlého výdělku, které správníorgán hradí jiným osobám, a o výši paušální částky nákladů řízení                                                                                                              další speciální zákony obsahující jednotlivé skutkové podstaty zvláštních přestupků</t>
  </si>
  <si>
    <t xml:space="preserve">ANO </t>
  </si>
  <si>
    <t xml:space="preserve"> jejich druh</t>
  </si>
  <si>
    <t>(důkazní materiál - videozáznamy, lékařské zprávy) - biometrické údaje a údaje o zdravotním stavu</t>
  </si>
  <si>
    <t>zákonnost zpracování</t>
  </si>
  <si>
    <t>9/2a, 9/2f</t>
  </si>
  <si>
    <t>právní povinnost</t>
  </si>
  <si>
    <t>účastníci řízení, osoby s omezenými procesními právy, osoby podávající vysvětlení, svědci a další osoby zúčastněné na řízení</t>
  </si>
  <si>
    <t>Dle požadavků příslušných právních předpisů</t>
  </si>
  <si>
    <t>Plnění zákonných povinností</t>
  </si>
  <si>
    <t>kancelář 253 a 254, archiv</t>
  </si>
  <si>
    <t xml:space="preserve">Vymáhání pohledávek </t>
  </si>
  <si>
    <t>Bc. Linda Kacelová, JUDr. Ilona Kučíková, vedoucí odboru</t>
  </si>
  <si>
    <t>správce a ostatní orgány oprávněné na základě příslušných zákonných ustanovení</t>
  </si>
  <si>
    <t>od subjektů údajů, z veřejných zdrojů, z jiných zdrojů - veřejné rejstříky, základní registry,…</t>
  </si>
  <si>
    <t>Jméno, příjmení, titul, datum narození, rodné číslo, trvalé bydliště, datová schránka, místo narození, místo pobytu, státní příslušnost, podpis</t>
  </si>
  <si>
    <t>6/1a), 6/1c), 6/1e), 6/1 f)</t>
  </si>
  <si>
    <t xml:space="preserve">128/2000 Sb., zákon o obcích, ve znění pozdějších předpisů
280/2009 Sb., daňový řád, ve znění pozdějších předpisů
</t>
  </si>
  <si>
    <t/>
  </si>
  <si>
    <t>dlužníci</t>
  </si>
  <si>
    <t>kancelář 253 a 257, archiv</t>
  </si>
  <si>
    <t>Počet zpracovatelů:</t>
  </si>
  <si>
    <t>ZPRACOVATEL 1</t>
  </si>
  <si>
    <t>Firma (název) zpracovatele:</t>
  </si>
  <si>
    <t>Asseco Solutions, a.s.</t>
  </si>
  <si>
    <t>se sídlem:</t>
  </si>
  <si>
    <t>Praha 4, Zelený pruh 1560/99, PSČ 14002</t>
  </si>
  <si>
    <t>IČ:</t>
  </si>
  <si>
    <t>649 49 541</t>
  </si>
  <si>
    <t>odpovědná osoba:</t>
  </si>
  <si>
    <t>e-mail:</t>
  </si>
  <si>
    <t>telefon:</t>
  </si>
  <si>
    <t>Smlouva o zpracování OÚ:</t>
  </si>
  <si>
    <t>Posuzování osob - posudky, zprávy o pověsti, spolehlivost</t>
  </si>
  <si>
    <t>Lenka Kusá, JUDr. Ilona Kučíková, Bc. Linda Kacelová, vedoucí odboru</t>
  </si>
  <si>
    <t>správce a ostatní orgány oprávněné na základě příslušných zákonných ustanovení, pojišťovny,…</t>
  </si>
  <si>
    <t>od subjektů údajů, z jiných zdrojů - interní evidence</t>
  </si>
  <si>
    <t>Jméno, příjmení, titul, datum narození, trvalé bydliště, místo pobytu</t>
  </si>
  <si>
    <t xml:space="preserve">187/2006 Sb., zákon o nemocenském pojištění, 141/1961 Sb., o trestním řízení soudním (trestní řád), 119/2002 Sb.,zákon  o střelných zbraních a střelivu (zákon o zbraních), </t>
  </si>
  <si>
    <t>kancelář 254, archiv</t>
  </si>
  <si>
    <t>vedoucí odboru</t>
  </si>
  <si>
    <t>Mikulecký Stanislav, Kateřina Faltusová,Ivana Běloušková, Monika Matoušková, Tomáš Vrátil, Bc. Morávek Václav, Lenka Nádvorníková, vedoucí odboru</t>
  </si>
  <si>
    <t>Jaromír Holub, DIS., Renata Švadlenová, vedoucí odboru</t>
  </si>
  <si>
    <t>Jaromír Holub, DIS., Renata Švadlenová, vedoucí odborů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</si>
</sst>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238"/>
      <scheme val="minor"/>
    </font>
    <font>
      <b/>
      <sz val="11"/>
      <color theme="1"/>
      <name val="Calibri"/>
      <family val="2"/>
      <charset val="238"/>
      <scheme val="minor"/>
    </font>
    <font>
      <b/>
      <sz val="12"/>
      <name val="Calibri"/>
      <family val="2"/>
      <charset val="238"/>
      <scheme val="minor"/>
    </font>
    <font>
      <b/>
      <sz val="11"/>
      <name val="Calibri"/>
      <family val="2"/>
      <charset val="238"/>
      <scheme val="minor"/>
    </font>
    <font>
      <sz val="11"/>
      <name val="Calibri"/>
      <family val="2"/>
      <charset val="238"/>
      <scheme val="minor"/>
    </font>
    <font>
      <u/>
      <sz val="11"/>
      <color theme="10"/>
      <name val="Calibri"/>
      <family val="2"/>
      <charset val="238"/>
      <scheme val="minor"/>
    </font>
    <font>
      <sz val="9"/>
      <color rgb="FF000000"/>
      <name val="Verdana"/>
      <family val="2"/>
      <charset val="238"/>
    </font>
    <font>
      <sz val="9"/>
      <color indexed="81"/>
      <name val="Tahoma"/>
      <family val="2"/>
      <charset val="238"/>
    </font>
    <font>
      <sz val="9"/>
      <color indexed="81"/>
      <name val="Tahoma"/>
      <charset val="1"/>
    </font>
    <font>
      <b/>
      <sz val="9"/>
      <color indexed="81"/>
      <name val="Tahoma"/>
      <family val="2"/>
      <charset val="238"/>
    </font>
    <font>
      <b/>
      <i/>
      <sz val="9"/>
      <color indexed="81"/>
      <name val="Tahoma"/>
      <family val="2"/>
      <charset val="238"/>
    </font>
    <font>
      <i/>
      <sz val="9"/>
      <color indexed="81"/>
      <name val="Tahoma"/>
      <family val="2"/>
      <charset val="238"/>
    </font>
    <font>
      <u/>
      <sz val="9"/>
      <color indexed="81"/>
      <name val="Tahoma"/>
      <family val="2"/>
      <charset val="238"/>
    </font>
    <font>
      <sz val="11"/>
      <name val="Calibri"/>
      <family val="2"/>
      <charset val="238"/>
    </font>
    <font>
      <sz val="11"/>
      <name val="Calibri"/>
      <charset val="238"/>
    </font>
    <font>
      <b/>
      <sz val="11"/>
      <color theme="0" tint="-0.249977111117893"/>
      <name val="Calibri"/>
      <family val="2"/>
      <charset val="238"/>
      <scheme val="minor"/>
    </font>
    <font>
      <sz val="11"/>
      <color theme="0" tint="-0.249977111117893"/>
      <name val="Calibri"/>
      <family val="2"/>
      <charset val="238"/>
      <scheme val="minor"/>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21">
    <border>
      <left/>
      <right/>
      <top/>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style="thin">
        <color theme="1"/>
      </right>
      <top/>
      <bottom style="thin">
        <color theme="1"/>
      </bottom>
      <diagonal/>
    </border>
    <border>
      <left style="thin">
        <color theme="8" tint="0.39994506668294322"/>
      </left>
      <right style="thin">
        <color theme="8" tint="0.39994506668294322"/>
      </right>
      <top style="thin">
        <color theme="8" tint="0.39994506668294322"/>
      </top>
      <bottom/>
      <diagonal/>
    </border>
    <border>
      <left style="thin">
        <color theme="8" tint="0.39994506668294322"/>
      </left>
      <right/>
      <top style="thin">
        <color theme="8" tint="0.39994506668294322"/>
      </top>
      <bottom style="thin">
        <color theme="8" tint="0.39994506668294322"/>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indexed="64"/>
      </left>
      <right style="thin">
        <color theme="8" tint="0.39994506668294322"/>
      </right>
      <top style="thin">
        <color indexed="64"/>
      </top>
      <bottom style="thin">
        <color theme="8" tint="0.39994506668294322"/>
      </bottom>
      <diagonal/>
    </border>
    <border>
      <left style="thin">
        <color theme="8" tint="0.39994506668294322"/>
      </left>
      <right style="thin">
        <color indexed="64"/>
      </right>
      <top style="thin">
        <color indexed="64"/>
      </top>
      <bottom style="thin">
        <color theme="8" tint="0.39994506668294322"/>
      </bottom>
      <diagonal/>
    </border>
    <border>
      <left style="thin">
        <color indexed="64"/>
      </left>
      <right style="thin">
        <color theme="8" tint="0.39994506668294322"/>
      </right>
      <top style="thin">
        <color theme="8" tint="0.39994506668294322"/>
      </top>
      <bottom style="thin">
        <color theme="8" tint="0.39994506668294322"/>
      </bottom>
      <diagonal/>
    </border>
    <border>
      <left style="thin">
        <color theme="8" tint="0.39994506668294322"/>
      </left>
      <right style="thin">
        <color indexed="64"/>
      </right>
      <top style="thin">
        <color theme="8" tint="0.39994506668294322"/>
      </top>
      <bottom style="thin">
        <color theme="8" tint="0.39994506668294322"/>
      </bottom>
      <diagonal/>
    </border>
    <border>
      <left style="thin">
        <color indexed="64"/>
      </left>
      <right style="thin">
        <color theme="1"/>
      </right>
      <top/>
      <bottom style="thin">
        <color theme="1"/>
      </bottom>
      <diagonal/>
    </border>
    <border>
      <left style="thin">
        <color theme="1"/>
      </left>
      <right style="thin">
        <color indexed="64"/>
      </right>
      <top/>
      <bottom style="thin">
        <color theme="1"/>
      </bottom>
      <diagonal/>
    </border>
    <border>
      <left style="thin">
        <color theme="8" tint="0.39994506668294322"/>
      </left>
      <right style="thin">
        <color indexed="64"/>
      </right>
      <top style="thin">
        <color theme="8" tint="0.39994506668294322"/>
      </top>
      <bottom/>
      <diagonal/>
    </border>
    <border>
      <left style="thin">
        <color indexed="64"/>
      </left>
      <right/>
      <top style="thin">
        <color theme="8" tint="0.39994506668294322"/>
      </top>
      <bottom style="thin">
        <color theme="8" tint="0.39994506668294322"/>
      </bottom>
      <diagonal/>
    </border>
    <border>
      <left/>
      <right style="thin">
        <color indexed="64"/>
      </right>
      <top/>
      <bottom/>
      <diagonal/>
    </border>
    <border>
      <left style="thin">
        <color indexed="64"/>
      </left>
      <right style="thin">
        <color theme="1"/>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54">
    <xf numFmtId="0" fontId="0" fillId="0" borderId="0" xfId="0"/>
    <xf numFmtId="0" fontId="1" fillId="2" borderId="1" xfId="0" applyFont="1" applyFill="1" applyBorder="1" applyAlignment="1">
      <alignment vertical="top"/>
    </xf>
    <xf numFmtId="0" fontId="2" fillId="3"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5" fillId="3" borderId="1" xfId="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4" borderId="2" xfId="0" applyFont="1" applyFill="1" applyBorder="1" applyAlignment="1">
      <alignment vertical="top"/>
    </xf>
    <xf numFmtId="0" fontId="4" fillId="4" borderId="2" xfId="0" applyFont="1" applyFill="1" applyBorder="1"/>
    <xf numFmtId="3" fontId="4" fillId="3" borderId="1" xfId="0" applyNumberFormat="1" applyFont="1" applyFill="1" applyBorder="1" applyAlignment="1">
      <alignment horizontal="left" vertical="top" wrapText="1"/>
    </xf>
    <xf numFmtId="0" fontId="3" fillId="2" borderId="1" xfId="0" applyFont="1" applyFill="1" applyBorder="1" applyAlignment="1">
      <alignment vertical="top"/>
    </xf>
    <xf numFmtId="0" fontId="4" fillId="3" borderId="3" xfId="0" applyFont="1" applyFill="1" applyBorder="1" applyAlignment="1">
      <alignment horizontal="left" vertical="top" wrapText="1"/>
    </xf>
    <xf numFmtId="0" fontId="1" fillId="2" borderId="4" xfId="0" applyFont="1" applyFill="1" applyBorder="1" applyAlignment="1">
      <alignment vertical="top"/>
    </xf>
    <xf numFmtId="0" fontId="4" fillId="4" borderId="5" xfId="0" applyFont="1" applyFill="1" applyBorder="1" applyAlignment="1">
      <alignment horizontal="left" vertical="top" wrapText="1"/>
    </xf>
    <xf numFmtId="0" fontId="6" fillId="0" borderId="0" xfId="0" applyFont="1" applyAlignment="1">
      <alignment horizontal="left"/>
    </xf>
    <xf numFmtId="3" fontId="6" fillId="0" borderId="0" xfId="0" applyNumberFormat="1" applyFont="1" applyAlignment="1">
      <alignment horizontal="left"/>
    </xf>
    <xf numFmtId="0" fontId="4" fillId="4" borderId="5" xfId="0" applyFont="1" applyFill="1" applyBorder="1"/>
    <xf numFmtId="0" fontId="4" fillId="4" borderId="6" xfId="0" applyFont="1" applyFill="1" applyBorder="1" applyAlignment="1">
      <alignment vertical="top"/>
    </xf>
    <xf numFmtId="0" fontId="4" fillId="4" borderId="6" xfId="0" applyFont="1" applyFill="1" applyBorder="1"/>
    <xf numFmtId="0" fontId="4" fillId="4" borderId="7" xfId="0" applyFont="1" applyFill="1" applyBorder="1"/>
    <xf numFmtId="0" fontId="4" fillId="4" borderId="8" xfId="0" applyFont="1" applyFill="1" applyBorder="1"/>
    <xf numFmtId="0" fontId="4" fillId="4" borderId="5" xfId="0" applyFont="1" applyFill="1" applyBorder="1" applyAlignment="1">
      <alignment vertical="top"/>
    </xf>
    <xf numFmtId="0" fontId="4" fillId="0" borderId="1" xfId="0" applyFont="1" applyFill="1" applyBorder="1" applyAlignment="1">
      <alignment horizontal="left" vertical="top" wrapText="1"/>
    </xf>
    <xf numFmtId="0" fontId="5" fillId="0" borderId="1" xfId="1" applyFill="1" applyBorder="1" applyAlignment="1">
      <alignment horizontal="left" vertical="top" wrapText="1"/>
    </xf>
    <xf numFmtId="49" fontId="4" fillId="0" borderId="1" xfId="0" applyNumberFormat="1" applyFont="1" applyFill="1" applyBorder="1" applyAlignment="1">
      <alignment horizontal="left" vertical="top" wrapText="1"/>
    </xf>
    <xf numFmtId="49" fontId="3" fillId="2" borderId="4" xfId="0" applyNumberFormat="1" applyFont="1" applyFill="1" applyBorder="1" applyAlignment="1">
      <alignment vertical="top"/>
    </xf>
    <xf numFmtId="0" fontId="4" fillId="0" borderId="9" xfId="0" applyFont="1" applyFill="1" applyBorder="1" applyAlignment="1">
      <alignment wrapText="1"/>
    </xf>
    <xf numFmtId="49" fontId="3" fillId="2" borderId="1" xfId="0" applyNumberFormat="1" applyFont="1" applyFill="1" applyBorder="1" applyAlignment="1">
      <alignment vertical="top"/>
    </xf>
    <xf numFmtId="0" fontId="4" fillId="0" borderId="2" xfId="0" applyFont="1" applyFill="1" applyBorder="1"/>
    <xf numFmtId="0" fontId="0" fillId="0" borderId="0" xfId="0" applyAlignment="1">
      <alignment vertical="center"/>
    </xf>
    <xf numFmtId="0" fontId="0" fillId="0" borderId="9" xfId="0" applyFont="1" applyBorder="1" applyAlignment="1">
      <alignment horizontal="left" vertical="top" wrapText="1"/>
    </xf>
    <xf numFmtId="0" fontId="0" fillId="0" borderId="0" xfId="0" applyAlignment="1">
      <alignment horizontal="left"/>
    </xf>
    <xf numFmtId="0" fontId="0" fillId="4" borderId="0" xfId="0" applyFill="1"/>
    <xf numFmtId="0" fontId="1" fillId="2" borderId="10" xfId="0" applyFont="1" applyFill="1" applyBorder="1" applyAlignment="1">
      <alignment vertical="top"/>
    </xf>
    <xf numFmtId="0" fontId="2" fillId="3" borderId="11" xfId="0" applyFont="1" applyFill="1" applyBorder="1" applyAlignment="1">
      <alignment horizontal="left" vertical="top" wrapText="1"/>
    </xf>
    <xf numFmtId="0" fontId="1" fillId="2" borderId="12" xfId="0" applyFont="1" applyFill="1" applyBorder="1" applyAlignment="1">
      <alignment vertical="top"/>
    </xf>
    <xf numFmtId="0" fontId="3" fillId="3" borderId="13" xfId="0" applyFont="1" applyFill="1" applyBorder="1" applyAlignment="1">
      <alignment horizontal="left" vertical="top" wrapText="1"/>
    </xf>
    <xf numFmtId="0" fontId="4" fillId="3" borderId="13" xfId="0" applyFont="1" applyFill="1" applyBorder="1" applyAlignment="1">
      <alignment horizontal="left" vertical="top" wrapText="1"/>
    </xf>
    <xf numFmtId="0" fontId="4" fillId="0" borderId="13" xfId="0" applyFont="1" applyFill="1" applyBorder="1" applyAlignment="1">
      <alignment horizontal="left" vertical="top" wrapText="1"/>
    </xf>
    <xf numFmtId="0" fontId="5" fillId="0" borderId="13" xfId="1" applyFill="1" applyBorder="1" applyAlignment="1">
      <alignment horizontal="left" vertical="top" wrapText="1"/>
    </xf>
    <xf numFmtId="49" fontId="4" fillId="0" borderId="13" xfId="0" applyNumberFormat="1" applyFont="1" applyFill="1" applyBorder="1" applyAlignment="1">
      <alignment horizontal="left" vertical="top" wrapText="1"/>
    </xf>
    <xf numFmtId="0" fontId="4" fillId="4" borderId="14" xfId="0" applyFont="1" applyFill="1" applyBorder="1" applyAlignment="1">
      <alignment vertical="top"/>
    </xf>
    <xf numFmtId="0" fontId="4" fillId="4" borderId="15" xfId="0" applyFont="1" applyFill="1" applyBorder="1"/>
    <xf numFmtId="3" fontId="4" fillId="3" borderId="13" xfId="0" applyNumberFormat="1" applyFont="1" applyFill="1" applyBorder="1" applyAlignment="1">
      <alignment horizontal="left" vertical="top" wrapText="1"/>
    </xf>
    <xf numFmtId="0" fontId="3" fillId="2" borderId="12" xfId="0" applyFont="1" applyFill="1" applyBorder="1" applyAlignment="1">
      <alignment vertical="top"/>
    </xf>
    <xf numFmtId="0" fontId="4" fillId="3" borderId="16" xfId="0" applyFont="1" applyFill="1" applyBorder="1" applyAlignment="1">
      <alignment horizontal="left" vertical="top" wrapText="1"/>
    </xf>
    <xf numFmtId="0" fontId="1" fillId="2" borderId="17" xfId="0" applyFont="1" applyFill="1" applyBorder="1" applyAlignment="1">
      <alignment vertical="top"/>
    </xf>
    <xf numFmtId="0" fontId="0" fillId="0" borderId="18" xfId="0" applyBorder="1" applyAlignment="1">
      <alignment horizontal="left"/>
    </xf>
    <xf numFmtId="0" fontId="4" fillId="4" borderId="19" xfId="0" applyFont="1" applyFill="1" applyBorder="1" applyAlignment="1">
      <alignment vertical="top"/>
    </xf>
    <xf numFmtId="0" fontId="0" fillId="4" borderId="20" xfId="0" applyFill="1" applyBorder="1"/>
    <xf numFmtId="0" fontId="15" fillId="3" borderId="0" xfId="0" applyFont="1" applyFill="1" applyBorder="1" applyAlignment="1">
      <alignment vertical="top"/>
    </xf>
    <xf numFmtId="0" fontId="16" fillId="3" borderId="0" xfId="0" applyFont="1" applyFill="1" applyBorder="1"/>
    <xf numFmtId="0" fontId="16" fillId="3" borderId="0" xfId="0" applyFont="1" applyFill="1" applyBorder="1" applyAlignment="1">
      <alignment horizontal="left"/>
    </xf>
    <xf numFmtId="0" fontId="16" fillId="0" borderId="0" xfId="0" applyFont="1" applyBorder="1"/>
  </cellXfs>
  <cellStyles count="2">
    <cellStyle name="Hypertextový odkaz" xfId="1" builtinId="8"/>
    <cellStyle name="Normální" xfId="0" builtinId="0"/>
  </cellStyles>
  <dxfs count="66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345;estupky%20v%20oblasti%20doprav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gistr%20&#345;idi&#269;&#36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gistr%20silni&#269;n&#237;ch%20vozide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lni&#269;n&#237;%20spr&#225;vn&#237;%20&#250;&#345;a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peci&#225;ln&#237;%20stavebn&#237;%20&#250;&#345;a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tanice%20m&#283;&#345;en&#237;%20emis&#23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xislu&#382;b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Zku&#353;ebn&#237;%20komisa&#345;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adnice@vysoke-myto.cz" TargetMode="External"/><Relationship Id="rId1" Type="http://schemas.openxmlformats.org/officeDocument/2006/relationships/hyperlink" Target="mailto:kristyna.stastna@vysoke-myto.cz"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kristyna.stastna@vysoke-myto.cz"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kristyna.stastna@vysoke-myto.cz"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kristyna.stastna@vysoke-myto.cz"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kristyna.stastna@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radnice@vysoke-myto.cz" TargetMode="External"/><Relationship Id="rId1" Type="http://schemas.openxmlformats.org/officeDocument/2006/relationships/hyperlink" Target="mailto:kristyna.stastna@vysoke-myto.cz"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radnice@vysoke-myto.cz" TargetMode="External"/><Relationship Id="rId1" Type="http://schemas.openxmlformats.org/officeDocument/2006/relationships/hyperlink" Target="mailto:kristyna.stastna@vysoke-myto.cz"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radnice@vysoke-myto.cz" TargetMode="External"/><Relationship Id="rId1" Type="http://schemas.openxmlformats.org/officeDocument/2006/relationships/hyperlink" Target="mailto:kristyna.stastna@vysoke-myto.cz"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radnice@vysoke-myto.cz" TargetMode="External"/><Relationship Id="rId1" Type="http://schemas.openxmlformats.org/officeDocument/2006/relationships/hyperlink" Target="mailto:kristyna.stastna@vysoke-myto.cz"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8.bin"/><Relationship Id="rId1" Type="http://schemas.openxmlformats.org/officeDocument/2006/relationships/hyperlink" Target="mailto:kristyna.stastna@vysoke-myto.cz" TargetMode="External"/><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kristyna.stastna@vysoke-myto.c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5"/>
  <sheetViews>
    <sheetView zoomScaleNormal="100" workbookViewId="0">
      <selection activeCell="C4" sqref="C4"/>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1</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ht="30">
      <c r="A9" s="19"/>
      <c r="B9" s="1" t="s">
        <v>11</v>
      </c>
      <c r="C9" s="4" t="s">
        <v>85</v>
      </c>
      <c r="D9" s="20"/>
    </row>
    <row r="10" spans="1:4" ht="30">
      <c r="A10" s="19"/>
      <c r="B10" s="1" t="s">
        <v>12</v>
      </c>
      <c r="C10" s="4" t="s">
        <v>92</v>
      </c>
      <c r="D10" s="20"/>
    </row>
    <row r="11" spans="1:4">
      <c r="B11" s="7"/>
      <c r="C11" s="8"/>
    </row>
    <row r="12" spans="1:4">
      <c r="A12" s="19"/>
      <c r="B12" s="1" t="s">
        <v>13</v>
      </c>
      <c r="C12" s="9">
        <v>1000</v>
      </c>
      <c r="D12" s="20"/>
    </row>
    <row r="13" spans="1:4">
      <c r="A13" s="19"/>
      <c r="B13" s="1" t="s">
        <v>14</v>
      </c>
      <c r="C13" s="4" t="s">
        <v>15</v>
      </c>
      <c r="D13" s="20"/>
    </row>
    <row r="14" spans="1:4">
      <c r="A14" s="19"/>
      <c r="B14" s="1" t="s">
        <v>16</v>
      </c>
      <c r="C14" s="4" t="s">
        <v>17</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84</v>
      </c>
      <c r="D23" s="20"/>
    </row>
    <row r="24" spans="1:4" ht="90">
      <c r="A24" s="19"/>
      <c r="B24" s="10" t="s">
        <v>28</v>
      </c>
      <c r="C24" s="4" t="s">
        <v>29</v>
      </c>
      <c r="D24" s="20"/>
    </row>
    <row r="25" spans="1:4">
      <c r="A25" s="19"/>
      <c r="B25" s="10" t="s">
        <v>30</v>
      </c>
      <c r="C25" s="4" t="s">
        <v>21</v>
      </c>
      <c r="D25" s="20"/>
    </row>
    <row r="26" spans="1:4">
      <c r="A26" s="19"/>
      <c r="B26" s="10" t="s">
        <v>31</v>
      </c>
      <c r="C26" s="4" t="s">
        <v>32</v>
      </c>
      <c r="D26" s="20"/>
    </row>
    <row r="27" spans="1:4">
      <c r="A27" s="19"/>
      <c r="B27" s="1" t="s">
        <v>33</v>
      </c>
      <c r="C27" s="4" t="s">
        <v>34</v>
      </c>
      <c r="D27" s="20"/>
    </row>
    <row r="28" spans="1:4" ht="45">
      <c r="A28" s="19"/>
      <c r="B28" s="1" t="s">
        <v>35</v>
      </c>
      <c r="C28" s="4" t="s">
        <v>83</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t="s">
        <v>41</v>
      </c>
      <c r="D38" s="20"/>
    </row>
    <row r="39" spans="1:4">
      <c r="A39" s="19"/>
      <c r="B39" s="1" t="str">
        <f>IF(C35&gt;0,"se sídlem:"," ")</f>
        <v>se sídlem:</v>
      </c>
      <c r="C39" s="4" t="s">
        <v>42</v>
      </c>
      <c r="D39" s="20"/>
    </row>
    <row r="40" spans="1:4">
      <c r="A40" s="19"/>
      <c r="B40" s="1" t="str">
        <f>IF(C35&gt;0,"IČ:"," ")</f>
        <v>IČ:</v>
      </c>
      <c r="C40" s="14">
        <v>279773</v>
      </c>
      <c r="D40" s="20"/>
    </row>
    <row r="41" spans="1:4">
      <c r="A41" s="19"/>
      <c r="B41" s="1" t="str">
        <f>IF(C35&gt;0,"odpovědná osoba:"," ")</f>
        <v>odpovědná osoba:</v>
      </c>
      <c r="C41" s="4" t="s">
        <v>43</v>
      </c>
      <c r="D41" s="20"/>
    </row>
    <row r="42" spans="1:4">
      <c r="A42" s="19"/>
      <c r="B42" s="1" t="str">
        <f>IF(C35&gt;0,"e-mail:"," ")</f>
        <v>e-mail:</v>
      </c>
      <c r="C42" s="5" t="s">
        <v>44</v>
      </c>
      <c r="D42" s="20"/>
    </row>
    <row r="43" spans="1:4">
      <c r="A43" s="19"/>
      <c r="B43" s="1" t="str">
        <f>IF(C35&gt;0,"telefon:"," ")</f>
        <v>telefon:</v>
      </c>
      <c r="C43" s="15">
        <v>465466111</v>
      </c>
      <c r="D43" s="20"/>
    </row>
    <row r="44" spans="1:4">
      <c r="A44" s="19"/>
      <c r="B44" s="1" t="str">
        <f>IF(C35&gt;0,"Smlouva o zpracování OÚ:"," ")</f>
        <v>Smlouva o zpracování OÚ:</v>
      </c>
      <c r="C44" s="4" t="s">
        <v>45</v>
      </c>
      <c r="D44" s="20"/>
    </row>
    <row r="45" spans="1:4">
      <c r="A45" s="19"/>
      <c r="B45" s="1" t="str">
        <f>IF(AND(C35&gt;0,C44=[1]Data!C5),"Právní předpis:"," ")</f>
        <v>Právní předpis:</v>
      </c>
      <c r="C45" s="4" t="s">
        <v>46</v>
      </c>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IF(AND(C35&gt;1,C54=[1]Data!C5),"Právní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IF(AND(C35&gt;2,C64=[1]Data!C5),"Právní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IF(AND(C35&gt;3,C74=[1]Data!C35),"Právní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IF(AND(C35&gt;4,C84=[1]Data!C45),"Právní předpis:"," ")</f>
        <v xml:space="preserve"> </v>
      </c>
      <c r="C85" s="4" t="str">
        <f>IF(B85=" "," ","")</f>
        <v xml:space="preserve"> </v>
      </c>
      <c r="D85" s="20"/>
    </row>
  </sheetData>
  <conditionalFormatting sqref="B38">
    <cfRule type="cellIs" dxfId="663" priority="83" operator="equal">
      <formula>" "</formula>
    </cfRule>
  </conditionalFormatting>
  <conditionalFormatting sqref="B40:C42 B39 B44:C45 B43">
    <cfRule type="cellIs" dxfId="662" priority="82" operator="equal">
      <formula>" "</formula>
    </cfRule>
  </conditionalFormatting>
  <conditionalFormatting sqref="B35">
    <cfRule type="cellIs" dxfId="661" priority="81" operator="equal">
      <formula>" "</formula>
    </cfRule>
  </conditionalFormatting>
  <conditionalFormatting sqref="B37">
    <cfRule type="cellIs" dxfId="660" priority="80" operator="equal">
      <formula>" "</formula>
    </cfRule>
  </conditionalFormatting>
  <conditionalFormatting sqref="C40:C42 C44:C45">
    <cfRule type="cellIs" dxfId="659" priority="75" operator="equal">
      <formula>" "</formula>
    </cfRule>
    <cfRule type="cellIs" dxfId="658" priority="79" operator="equal">
      <formula>" "</formula>
    </cfRule>
  </conditionalFormatting>
  <conditionalFormatting sqref="C40">
    <cfRule type="cellIs" dxfId="657" priority="78" operator="equal">
      <formula>" "</formula>
    </cfRule>
  </conditionalFormatting>
  <conditionalFormatting sqref="C41">
    <cfRule type="cellIs" dxfId="656" priority="77" operator="equal">
      <formula>" "</formula>
    </cfRule>
  </conditionalFormatting>
  <conditionalFormatting sqref="C42">
    <cfRule type="cellIs" dxfId="655" priority="76" operator="equal">
      <formula>" "</formula>
    </cfRule>
  </conditionalFormatting>
  <conditionalFormatting sqref="C35">
    <cfRule type="expression" dxfId="654" priority="74">
      <formula>$B$35="Počet zpracovatelů:"</formula>
    </cfRule>
  </conditionalFormatting>
  <conditionalFormatting sqref="C44">
    <cfRule type="expression" dxfId="653" priority="73">
      <formula>$B$44="Smlouva o zpracování OÚ:"</formula>
    </cfRule>
  </conditionalFormatting>
  <conditionalFormatting sqref="B48:C48">
    <cfRule type="cellIs" dxfId="652" priority="72" operator="equal">
      <formula>" "</formula>
    </cfRule>
  </conditionalFormatting>
  <conditionalFormatting sqref="B49:C53 B55:C55 B54">
    <cfRule type="cellIs" dxfId="651" priority="71" operator="equal">
      <formula>" "</formula>
    </cfRule>
  </conditionalFormatting>
  <conditionalFormatting sqref="B47">
    <cfRule type="cellIs" dxfId="650" priority="70" operator="equal">
      <formula>" "</formula>
    </cfRule>
  </conditionalFormatting>
  <conditionalFormatting sqref="C48:C53 C55">
    <cfRule type="cellIs" dxfId="649" priority="63" operator="equal">
      <formula>" "</formula>
    </cfRule>
    <cfRule type="cellIs" dxfId="648" priority="69" operator="equal">
      <formula>" "</formula>
    </cfRule>
  </conditionalFormatting>
  <conditionalFormatting sqref="C49">
    <cfRule type="cellIs" dxfId="647" priority="68" operator="equal">
      <formula>" "</formula>
    </cfRule>
  </conditionalFormatting>
  <conditionalFormatting sqref="C50">
    <cfRule type="cellIs" dxfId="646" priority="67" operator="equal">
      <formula>" "</formula>
    </cfRule>
  </conditionalFormatting>
  <conditionalFormatting sqref="C51">
    <cfRule type="cellIs" dxfId="645" priority="66" operator="equal">
      <formula>" "</formula>
    </cfRule>
  </conditionalFormatting>
  <conditionalFormatting sqref="C52">
    <cfRule type="cellIs" dxfId="644" priority="65" operator="equal">
      <formula>" "</formula>
    </cfRule>
  </conditionalFormatting>
  <conditionalFormatting sqref="C53">
    <cfRule type="cellIs" dxfId="643" priority="64" operator="equal">
      <formula>" "</formula>
    </cfRule>
  </conditionalFormatting>
  <conditionalFormatting sqref="B58:C58">
    <cfRule type="cellIs" dxfId="642" priority="62" operator="equal">
      <formula>" "</formula>
    </cfRule>
  </conditionalFormatting>
  <conditionalFormatting sqref="B59:C65">
    <cfRule type="cellIs" dxfId="641" priority="61" operator="equal">
      <formula>" "</formula>
    </cfRule>
  </conditionalFormatting>
  <conditionalFormatting sqref="B57">
    <cfRule type="cellIs" dxfId="640" priority="60" operator="equal">
      <formula>" "</formula>
    </cfRule>
  </conditionalFormatting>
  <conditionalFormatting sqref="C58:C65">
    <cfRule type="cellIs" dxfId="639" priority="53" operator="equal">
      <formula>" "</formula>
    </cfRule>
    <cfRule type="cellIs" dxfId="638" priority="59" operator="equal">
      <formula>" "</formula>
    </cfRule>
  </conditionalFormatting>
  <conditionalFormatting sqref="C59">
    <cfRule type="cellIs" dxfId="637" priority="58" operator="equal">
      <formula>" "</formula>
    </cfRule>
  </conditionalFormatting>
  <conditionalFormatting sqref="C60">
    <cfRule type="cellIs" dxfId="636" priority="57" operator="equal">
      <formula>" "</formula>
    </cfRule>
  </conditionalFormatting>
  <conditionalFormatting sqref="C61">
    <cfRule type="cellIs" dxfId="635" priority="56" operator="equal">
      <formula>" "</formula>
    </cfRule>
  </conditionalFormatting>
  <conditionalFormatting sqref="C62">
    <cfRule type="cellIs" dxfId="634" priority="55" operator="equal">
      <formula>" "</formula>
    </cfRule>
  </conditionalFormatting>
  <conditionalFormatting sqref="C63">
    <cfRule type="cellIs" dxfId="633" priority="54" operator="equal">
      <formula>" "</formula>
    </cfRule>
  </conditionalFormatting>
  <conditionalFormatting sqref="C64">
    <cfRule type="expression" dxfId="632" priority="52">
      <formula>$B$64="Smlouva o zpracování OÚ:"</formula>
    </cfRule>
  </conditionalFormatting>
  <conditionalFormatting sqref="B68:C68">
    <cfRule type="cellIs" dxfId="631" priority="51" operator="equal">
      <formula>" "</formula>
    </cfRule>
  </conditionalFormatting>
  <conditionalFormatting sqref="B69:C75">
    <cfRule type="cellIs" dxfId="630" priority="50" operator="equal">
      <formula>" "</formula>
    </cfRule>
  </conditionalFormatting>
  <conditionalFormatting sqref="B67">
    <cfRule type="cellIs" dxfId="629" priority="49" operator="equal">
      <formula>" "</formula>
    </cfRule>
  </conditionalFormatting>
  <conditionalFormatting sqref="C68:C75">
    <cfRule type="cellIs" dxfId="628" priority="42" operator="equal">
      <formula>" "</formula>
    </cfRule>
    <cfRule type="cellIs" dxfId="627" priority="48" operator="equal">
      <formula>" "</formula>
    </cfRule>
  </conditionalFormatting>
  <conditionalFormatting sqref="C69">
    <cfRule type="cellIs" dxfId="626" priority="47" operator="equal">
      <formula>" "</formula>
    </cfRule>
  </conditionalFormatting>
  <conditionalFormatting sqref="C70">
    <cfRule type="cellIs" dxfId="625" priority="46" operator="equal">
      <formula>" "</formula>
    </cfRule>
  </conditionalFormatting>
  <conditionalFormatting sqref="C71">
    <cfRule type="cellIs" dxfId="624" priority="45" operator="equal">
      <formula>" "</formula>
    </cfRule>
  </conditionalFormatting>
  <conditionalFormatting sqref="C72">
    <cfRule type="cellIs" dxfId="623" priority="44" operator="equal">
      <formula>" "</formula>
    </cfRule>
  </conditionalFormatting>
  <conditionalFormatting sqref="C73">
    <cfRule type="cellIs" dxfId="622" priority="43" operator="equal">
      <formula>" "</formula>
    </cfRule>
  </conditionalFormatting>
  <conditionalFormatting sqref="C74">
    <cfRule type="expression" dxfId="621" priority="41">
      <formula>$B$74="Smlouva o zpracování OÚ:"</formula>
    </cfRule>
  </conditionalFormatting>
  <conditionalFormatting sqref="B78:C78">
    <cfRule type="cellIs" dxfId="620" priority="40" operator="equal">
      <formula>" "</formula>
    </cfRule>
  </conditionalFormatting>
  <conditionalFormatting sqref="B79:C85">
    <cfRule type="cellIs" dxfId="619" priority="39" operator="equal">
      <formula>" "</formula>
    </cfRule>
  </conditionalFormatting>
  <conditionalFormatting sqref="B77">
    <cfRule type="cellIs" dxfId="618" priority="38" operator="equal">
      <formula>" "</formula>
    </cfRule>
  </conditionalFormatting>
  <conditionalFormatting sqref="C78:C85">
    <cfRule type="cellIs" dxfId="617" priority="31" operator="equal">
      <formula>" "</formula>
    </cfRule>
    <cfRule type="cellIs" dxfId="616" priority="37" operator="equal">
      <formula>" "</formula>
    </cfRule>
  </conditionalFormatting>
  <conditionalFormatting sqref="C79">
    <cfRule type="cellIs" dxfId="615" priority="36" operator="equal">
      <formula>" "</formula>
    </cfRule>
  </conditionalFormatting>
  <conditionalFormatting sqref="C80">
    <cfRule type="cellIs" dxfId="614" priority="35" operator="equal">
      <formula>" "</formula>
    </cfRule>
  </conditionalFormatting>
  <conditionalFormatting sqref="C81">
    <cfRule type="cellIs" dxfId="613" priority="34" operator="equal">
      <formula>" "</formula>
    </cfRule>
  </conditionalFormatting>
  <conditionalFormatting sqref="C82">
    <cfRule type="cellIs" dxfId="612" priority="33" operator="equal">
      <formula>" "</formula>
    </cfRule>
  </conditionalFormatting>
  <conditionalFormatting sqref="C83">
    <cfRule type="cellIs" dxfId="611" priority="32" operator="equal">
      <formula>" "</formula>
    </cfRule>
  </conditionalFormatting>
  <conditionalFormatting sqref="C84">
    <cfRule type="expression" dxfId="610" priority="30">
      <formula>$B$84="Smlouva o zpracování OÚ:"</formula>
    </cfRule>
  </conditionalFormatting>
  <conditionalFormatting sqref="C54">
    <cfRule type="cellIs" dxfId="609" priority="29" operator="equal">
      <formula>" "</formula>
    </cfRule>
  </conditionalFormatting>
  <conditionalFormatting sqref="C54">
    <cfRule type="cellIs" dxfId="608" priority="27" operator="equal">
      <formula>" "</formula>
    </cfRule>
    <cfRule type="cellIs" dxfId="607" priority="28" operator="equal">
      <formula>" "</formula>
    </cfRule>
  </conditionalFormatting>
  <conditionalFormatting sqref="C54">
    <cfRule type="expression" dxfId="606" priority="26">
      <formula>$B$54="Smlouva o zpracování OÚ:"</formula>
    </cfRule>
  </conditionalFormatting>
  <conditionalFormatting sqref="C38">
    <cfRule type="cellIs" dxfId="605" priority="25" operator="equal">
      <formula>" "</formula>
    </cfRule>
  </conditionalFormatting>
  <conditionalFormatting sqref="C39">
    <cfRule type="cellIs" dxfId="604" priority="24" operator="equal">
      <formula>" "</formula>
    </cfRule>
  </conditionalFormatting>
  <conditionalFormatting sqref="C38:C39">
    <cfRule type="cellIs" dxfId="603" priority="21" operator="equal">
      <formula>" "</formula>
    </cfRule>
    <cfRule type="cellIs" dxfId="602" priority="23" operator="equal">
      <formula>" "</formula>
    </cfRule>
  </conditionalFormatting>
  <conditionalFormatting sqref="C39">
    <cfRule type="cellIs" dxfId="601" priority="22" operator="equal">
      <formula>" "</formula>
    </cfRule>
  </conditionalFormatting>
  <conditionalFormatting sqref="C22">
    <cfRule type="cellIs" dxfId="600" priority="19" operator="equal">
      <formula>"NEVÍM"</formula>
    </cfRule>
    <cfRule type="cellIs" dxfId="599" priority="20" operator="equal">
      <formula>"ANO"</formula>
    </cfRule>
  </conditionalFormatting>
  <conditionalFormatting sqref="C20">
    <cfRule type="expression" dxfId="598" priority="18">
      <formula>$B$20="      - jejich druh:"</formula>
    </cfRule>
  </conditionalFormatting>
  <conditionalFormatting sqref="C21">
    <cfRule type="expression" dxfId="597" priority="17">
      <formula>$B$20="      - jejich druh:"</formula>
    </cfRule>
  </conditionalFormatting>
  <conditionalFormatting sqref="C19">
    <cfRule type="cellIs" dxfId="596" priority="16" operator="equal">
      <formula>"NEVÍM"</formula>
    </cfRule>
  </conditionalFormatting>
  <conditionalFormatting sqref="C32">
    <cfRule type="cellIs" dxfId="595" priority="14" operator="equal">
      <formula>"NEVÍM"</formula>
    </cfRule>
    <cfRule type="cellIs" dxfId="594" priority="15" operator="equal">
      <formula>"ANO"</formula>
    </cfRule>
  </conditionalFormatting>
  <conditionalFormatting sqref="C29">
    <cfRule type="cellIs" dxfId="593" priority="12" operator="equal">
      <formula>"NEVÍM"</formula>
    </cfRule>
    <cfRule type="cellIs" dxfId="592" priority="13" operator="equal">
      <formula>"ANO"</formula>
    </cfRule>
  </conditionalFormatting>
  <conditionalFormatting sqref="C31">
    <cfRule type="expression" dxfId="591" priority="2">
      <formula>$C$30="NE"</formula>
    </cfRule>
  </conditionalFormatting>
  <conditionalFormatting sqref="B31">
    <cfRule type="expression" dxfId="590" priority="1">
      <formula>$C$30="NE"</formula>
    </cfRule>
  </conditionalFormatting>
  <dataValidations count="1">
    <dataValidation type="whole" allowBlank="1" showInputMessage="1" showErrorMessage="1" sqref="C46:C47 C56:C57 C66:C67 C76:C77 C35:C37" xr:uid="{00000000-0002-0000-0000-000000000000}">
      <formula1>1</formula1>
      <formula2>5</formula2>
    </dataValidation>
  </dataValidations>
  <hyperlinks>
    <hyperlink ref="C7" r:id="rId1" xr:uid="{00000000-0004-0000-0000-000000000000}"/>
    <hyperlink ref="C42" r:id="rId2" xr:uid="{00000000-0004-0000-0000-000001000000}"/>
  </hyperlinks>
  <pageMargins left="0.7" right="0.7" top="0.78740157499999996" bottom="0.78740157499999996" header="0.3" footer="0.3"/>
  <pageSetup paperSize="9" orientation="landscape"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6053F512-3139-4FA6-8B2E-2A6FDB45B822}">
            <xm:f>'[Přestupky v oblasti dopravy.xlsx]Data'!#REF!</xm:f>
            <x14:dxf>
              <fill>
                <patternFill>
                  <bgColor rgb="FFFF0000"/>
                </patternFill>
              </fill>
            </x14:dxf>
          </x14:cfRule>
          <x14:cfRule type="cellIs" priority="11" operator="equal" id="{EF39B36D-0539-4C1D-9ACC-3C9B6BAEDC27}">
            <xm:f>'[Přestupky v oblasti dopravy.xlsx]Data'!#REF!</xm:f>
            <x14:dxf>
              <fill>
                <patternFill>
                  <bgColor rgb="FFFF0000"/>
                </patternFill>
              </fill>
            </x14:dxf>
          </x14:cfRule>
          <xm:sqref>C25</xm:sqref>
        </x14:conditionalFormatting>
        <x14:conditionalFormatting xmlns:xm="http://schemas.microsoft.com/office/excel/2006/main">
          <x14:cfRule type="cellIs" priority="6" operator="equal" id="{7B59D50D-4776-4E3A-8D79-64A63CDCFB49}">
            <xm:f>'[Přestupky v oblasti dopravy.xlsx]Data'!#REF!</xm:f>
            <x14:dxf>
              <fill>
                <patternFill>
                  <bgColor rgb="FFFF0000"/>
                </patternFill>
              </fill>
            </x14:dxf>
          </x14:cfRule>
          <x14:cfRule type="cellIs" priority="7" operator="equal" id="{17590DDA-B4B9-4DB5-B430-19AEBFF9A973}">
            <xm:f>'[Přestupky v oblasti dopravy.xlsx]Data'!#REF!</xm:f>
            <x14:dxf>
              <fill>
                <patternFill>
                  <bgColor rgb="FFFF0000"/>
                </patternFill>
              </fill>
            </x14:dxf>
          </x14:cfRule>
          <x14:cfRule type="cellIs" priority="8" operator="equal" id="{45A68385-E396-4867-B55F-439EE6669D94}">
            <xm:f>'[Přestupky v oblasti dopravy.xlsx]Data'!#REF!</xm:f>
            <x14:dxf>
              <fill>
                <patternFill>
                  <bgColor rgb="FFFF0000"/>
                </patternFill>
              </fill>
            </x14:dxf>
          </x14:cfRule>
          <x14:cfRule type="cellIs" priority="9" operator="equal" id="{0DC59469-B9F1-4390-B32C-CF9262C3A671}">
            <xm:f>'[Přestupky v oblasti dopravy.xlsx]Data'!#REF!</xm:f>
            <x14:dxf>
              <fill>
                <patternFill>
                  <bgColor rgb="FFFF0000"/>
                </patternFill>
              </fill>
            </x14:dxf>
          </x14:cfRule>
          <xm:sqref>C16</xm:sqref>
        </x14:conditionalFormatting>
        <x14:conditionalFormatting xmlns:xm="http://schemas.microsoft.com/office/excel/2006/main">
          <x14:cfRule type="cellIs" priority="5" operator="equal" id="{D9B6928C-0F61-45DC-A302-B738FAC12D7C}">
            <xm:f>'[Přestupky v oblasti dopravy.xlsx]Data'!#REF!</xm:f>
            <x14:dxf>
              <fill>
                <patternFill>
                  <bgColor rgb="FFFF0000"/>
                </patternFill>
              </fill>
            </x14:dxf>
          </x14:cfRule>
          <xm:sqref>C30</xm:sqref>
        </x14:conditionalFormatting>
        <x14:conditionalFormatting xmlns:xm="http://schemas.microsoft.com/office/excel/2006/main">
          <x14:cfRule type="cellIs" priority="3" operator="equal" id="{465A2F18-BA6E-44B0-BADF-D2E6CAB7BB56}">
            <xm:f>'[Přestupky v oblasti dopravy.xlsx]Data'!#REF!</xm:f>
            <x14:dxf>
              <fill>
                <patternFill>
                  <bgColor rgb="FFFF0000"/>
                </patternFill>
              </fill>
            </x14:dxf>
          </x14:cfRule>
          <x14:cfRule type="cellIs" priority="4" operator="equal" id="{2BA5B106-4B84-42F6-86EA-A8ADE681262F}">
            <xm:f>'[Přestupky v oblasti dopravy.xlsx]Data'!#REF!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'V:\GDPR\Agendy odborů\ODS\[Přestupky v oblasti dopravy.xlsx]Data'!#REF!</xm:f>
          </x14:formula1>
          <xm:sqref>C16</xm:sqref>
        </x14:dataValidation>
        <x14:dataValidation type="list" allowBlank="1" showInputMessage="1" showErrorMessage="1" xr:uid="{00000000-0002-0000-0000-000002000000}">
          <x14:formula1>
            <xm:f>'V:\GDPR\Agendy odborů\ODS\[Přestupky v oblasti dopravy.xlsx]Data'!#REF!</xm:f>
          </x14:formula1>
          <xm:sqref>C25 C19 C22 C29:C34 C44 C54 C64 C74 C84 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44"/>
  <sheetViews>
    <sheetView workbookViewId="0">
      <selection activeCell="B7" sqref="B7"/>
    </sheetView>
  </sheetViews>
  <sheetFormatPr defaultRowHeight="15"/>
  <cols>
    <col min="1" max="1" width="30" customWidth="1"/>
    <col min="2" max="2" width="55.5703125" customWidth="1"/>
  </cols>
  <sheetData>
    <row r="1" spans="1:4" ht="15.75">
      <c r="A1" s="1" t="s">
        <v>0</v>
      </c>
      <c r="B1" s="2" t="s">
        <v>116</v>
      </c>
    </row>
    <row r="2" spans="1:4">
      <c r="A2" s="1" t="s">
        <v>2</v>
      </c>
      <c r="B2" s="3">
        <v>2</v>
      </c>
    </row>
    <row r="3" spans="1:4">
      <c r="A3" s="1" t="s">
        <v>3</v>
      </c>
      <c r="B3" s="4" t="s">
        <v>97</v>
      </c>
    </row>
    <row r="4" spans="1:4">
      <c r="A4" s="1" t="s">
        <v>4</v>
      </c>
      <c r="B4" s="22"/>
    </row>
    <row r="5" spans="1:4">
      <c r="A5" s="1" t="s">
        <v>5</v>
      </c>
      <c r="B5" s="22" t="s">
        <v>6</v>
      </c>
    </row>
    <row r="6" spans="1:4">
      <c r="A6" s="1" t="s">
        <v>7</v>
      </c>
      <c r="B6" s="23" t="s">
        <v>8</v>
      </c>
    </row>
    <row r="7" spans="1:4">
      <c r="A7" s="1" t="s">
        <v>9</v>
      </c>
      <c r="B7" s="24" t="s">
        <v>10</v>
      </c>
    </row>
    <row r="8" spans="1:4">
      <c r="A8" s="1" t="s">
        <v>11</v>
      </c>
      <c r="B8" s="4" t="s">
        <v>117</v>
      </c>
    </row>
    <row r="9" spans="1:4" ht="30">
      <c r="A9" s="1" t="s">
        <v>12</v>
      </c>
      <c r="B9" s="4" t="s">
        <v>118</v>
      </c>
    </row>
    <row r="10" spans="1:4">
      <c r="A10" s="7"/>
      <c r="B10" s="8"/>
    </row>
    <row r="11" spans="1:4">
      <c r="A11" s="1" t="s">
        <v>13</v>
      </c>
      <c r="B11" s="9">
        <v>30000</v>
      </c>
    </row>
    <row r="12" spans="1:4">
      <c r="A12" s="1" t="s">
        <v>14</v>
      </c>
      <c r="B12" s="4"/>
    </row>
    <row r="13" spans="1:4" ht="30">
      <c r="A13" s="1" t="s">
        <v>16</v>
      </c>
      <c r="B13" s="4" t="s">
        <v>119</v>
      </c>
    </row>
    <row r="14" spans="1:4">
      <c r="A14" s="1" t="s">
        <v>18</v>
      </c>
      <c r="B14" s="4" t="s">
        <v>102</v>
      </c>
    </row>
    <row r="15" spans="1:4">
      <c r="A15" s="1" t="s">
        <v>20</v>
      </c>
      <c r="B15" s="4" t="s">
        <v>21</v>
      </c>
      <c r="D15" s="29"/>
    </row>
    <row r="16" spans="1:4" ht="45">
      <c r="A16" s="1" t="s">
        <v>22</v>
      </c>
      <c r="B16" s="4" t="s">
        <v>120</v>
      </c>
    </row>
    <row r="17" spans="1:2">
      <c r="A17" s="1" t="s">
        <v>23</v>
      </c>
      <c r="B17" s="4" t="s">
        <v>121</v>
      </c>
    </row>
    <row r="18" spans="1:2" ht="45">
      <c r="A18" s="1"/>
      <c r="B18" s="30" t="s">
        <v>122</v>
      </c>
    </row>
    <row r="19" spans="1:2">
      <c r="A19" s="1" t="s">
        <v>24</v>
      </c>
      <c r="B19" s="4" t="s">
        <v>21</v>
      </c>
    </row>
    <row r="20" spans="1:2">
      <c r="A20" s="1" t="s">
        <v>123</v>
      </c>
      <c r="B20" s="8"/>
    </row>
    <row r="21" spans="1:2">
      <c r="A21" s="1" t="s">
        <v>123</v>
      </c>
      <c r="B21" s="8"/>
    </row>
    <row r="22" spans="1:2">
      <c r="A22" s="1" t="s">
        <v>25</v>
      </c>
      <c r="B22" s="4" t="s">
        <v>21</v>
      </c>
    </row>
    <row r="23" spans="1:2">
      <c r="A23" s="10" t="s">
        <v>27</v>
      </c>
      <c r="B23" s="4" t="s">
        <v>111</v>
      </c>
    </row>
    <row r="24" spans="1:2">
      <c r="A24" s="10" t="s">
        <v>28</v>
      </c>
      <c r="B24" s="4" t="s">
        <v>124</v>
      </c>
    </row>
    <row r="25" spans="1:2">
      <c r="A25" s="10" t="s">
        <v>30</v>
      </c>
      <c r="B25" s="4" t="s">
        <v>21</v>
      </c>
    </row>
    <row r="26" spans="1:2">
      <c r="A26" s="10" t="s">
        <v>31</v>
      </c>
      <c r="B26" s="4" t="s">
        <v>113</v>
      </c>
    </row>
    <row r="27" spans="1:2">
      <c r="A27" s="1" t="s">
        <v>33</v>
      </c>
      <c r="B27" s="4" t="s">
        <v>114</v>
      </c>
    </row>
    <row r="28" spans="1:2">
      <c r="A28" s="1" t="s">
        <v>35</v>
      </c>
      <c r="B28" s="4" t="s">
        <v>125</v>
      </c>
    </row>
    <row r="29" spans="1:2">
      <c r="A29" s="1" t="s">
        <v>36</v>
      </c>
      <c r="B29" s="4" t="s">
        <v>21</v>
      </c>
    </row>
    <row r="30" spans="1:2">
      <c r="A30" s="1" t="s">
        <v>37</v>
      </c>
      <c r="B30" s="4" t="s">
        <v>21</v>
      </c>
    </row>
    <row r="31" spans="1:2">
      <c r="A31" s="1" t="s">
        <v>38</v>
      </c>
      <c r="B31" s="4" t="s">
        <v>21</v>
      </c>
    </row>
    <row r="32" spans="1:2">
      <c r="A32" s="1" t="s">
        <v>39</v>
      </c>
      <c r="B32" s="4"/>
    </row>
    <row r="33" spans="1:2">
      <c r="A33" s="7"/>
      <c r="B33" s="8"/>
    </row>
    <row r="34" spans="1:2">
      <c r="A34" s="1" t="s">
        <v>40</v>
      </c>
      <c r="B34" s="11" t="s">
        <v>26</v>
      </c>
    </row>
    <row r="35" spans="1:2">
      <c r="A35" s="12" t="s">
        <v>126</v>
      </c>
      <c r="B35" s="31">
        <v>1</v>
      </c>
    </row>
    <row r="36" spans="1:2">
      <c r="A36" s="7"/>
      <c r="B36" s="32">
        <v>3</v>
      </c>
    </row>
    <row r="37" spans="1:2">
      <c r="A37" s="1" t="s">
        <v>127</v>
      </c>
      <c r="B37" s="32"/>
    </row>
    <row r="38" spans="1:2">
      <c r="A38" s="1" t="s">
        <v>128</v>
      </c>
      <c r="B38" t="s">
        <v>129</v>
      </c>
    </row>
    <row r="39" spans="1:2">
      <c r="A39" s="1" t="s">
        <v>130</v>
      </c>
      <c r="B39" t="s">
        <v>131</v>
      </c>
    </row>
    <row r="40" spans="1:2">
      <c r="A40" s="1" t="s">
        <v>132</v>
      </c>
      <c r="B40" s="31" t="s">
        <v>133</v>
      </c>
    </row>
    <row r="41" spans="1:2">
      <c r="A41" s="1" t="s">
        <v>134</v>
      </c>
    </row>
    <row r="42" spans="1:2">
      <c r="A42" s="1" t="s">
        <v>135</v>
      </c>
    </row>
    <row r="43" spans="1:2">
      <c r="A43" s="1" t="s">
        <v>136</v>
      </c>
    </row>
    <row r="44" spans="1:2">
      <c r="A44" s="1" t="s">
        <v>137</v>
      </c>
    </row>
  </sheetData>
  <hyperlinks>
    <hyperlink ref="B6" r:id="rId1" xr:uid="{00000000-0004-0000-0900-000000000000}"/>
  </hyperlinks>
  <pageMargins left="0.70866141732283472" right="0.70866141732283472" top="0.78740157480314965" bottom="0.78740157480314965" header="0.31496062992125984" footer="0.31496062992125984"/>
  <pageSetup paperSize="9" scale="90"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47"/>
  <sheetViews>
    <sheetView tabSelected="1" workbookViewId="0">
      <selection activeCell="B9" sqref="B9"/>
    </sheetView>
  </sheetViews>
  <sheetFormatPr defaultRowHeight="15"/>
  <cols>
    <col min="1" max="1" width="33.85546875" customWidth="1"/>
    <col min="2" max="2" width="45.42578125" customWidth="1"/>
  </cols>
  <sheetData>
    <row r="1" spans="1:2" ht="31.5">
      <c r="A1" s="33" t="s">
        <v>0</v>
      </c>
      <c r="B1" s="34" t="s">
        <v>138</v>
      </c>
    </row>
    <row r="2" spans="1:2">
      <c r="A2" s="35" t="s">
        <v>2</v>
      </c>
      <c r="B2" s="36">
        <v>3</v>
      </c>
    </row>
    <row r="3" spans="1:2">
      <c r="A3" s="35" t="s">
        <v>3</v>
      </c>
      <c r="B3" s="37" t="s">
        <v>97</v>
      </c>
    </row>
    <row r="4" spans="1:2">
      <c r="A4" s="35" t="s">
        <v>4</v>
      </c>
      <c r="B4" s="38"/>
    </row>
    <row r="5" spans="1:2">
      <c r="A5" s="35" t="s">
        <v>5</v>
      </c>
      <c r="B5" s="38" t="s">
        <v>6</v>
      </c>
    </row>
    <row r="6" spans="1:2">
      <c r="A6" s="35" t="s">
        <v>7</v>
      </c>
      <c r="B6" s="39" t="s">
        <v>8</v>
      </c>
    </row>
    <row r="7" spans="1:2">
      <c r="A7" s="35" t="s">
        <v>9</v>
      </c>
      <c r="B7" s="40" t="s">
        <v>10</v>
      </c>
    </row>
    <row r="8" spans="1:2" ht="30">
      <c r="A8" s="35" t="s">
        <v>11</v>
      </c>
      <c r="B8" s="37" t="s">
        <v>139</v>
      </c>
    </row>
    <row r="9" spans="1:2" ht="30">
      <c r="A9" s="35" t="s">
        <v>12</v>
      </c>
      <c r="B9" s="37" t="s">
        <v>140</v>
      </c>
    </row>
    <row r="10" spans="1:2">
      <c r="A10" s="41"/>
      <c r="B10" s="42"/>
    </row>
    <row r="11" spans="1:2">
      <c r="A11" s="35" t="s">
        <v>13</v>
      </c>
      <c r="B11" s="43">
        <v>15000</v>
      </c>
    </row>
    <row r="12" spans="1:2">
      <c r="A12" s="35" t="s">
        <v>14</v>
      </c>
      <c r="B12" s="37"/>
    </row>
    <row r="13" spans="1:2" ht="30">
      <c r="A13" s="35" t="s">
        <v>16</v>
      </c>
      <c r="B13" s="37" t="s">
        <v>141</v>
      </c>
    </row>
    <row r="14" spans="1:2" ht="30">
      <c r="A14" s="35" t="s">
        <v>18</v>
      </c>
      <c r="B14" s="37" t="s">
        <v>102</v>
      </c>
    </row>
    <row r="15" spans="1:2">
      <c r="A15" s="35" t="s">
        <v>20</v>
      </c>
      <c r="B15" s="37"/>
    </row>
    <row r="16" spans="1:2" ht="30">
      <c r="A16" s="35" t="s">
        <v>22</v>
      </c>
      <c r="B16" s="37" t="s">
        <v>142</v>
      </c>
    </row>
    <row r="17" spans="1:2">
      <c r="A17" s="35" t="s">
        <v>23</v>
      </c>
      <c r="B17" s="37" t="s">
        <v>104</v>
      </c>
    </row>
    <row r="18" spans="1:2" ht="60">
      <c r="A18" s="35"/>
      <c r="B18" s="30" t="s">
        <v>143</v>
      </c>
    </row>
    <row r="19" spans="1:2">
      <c r="A19" s="35" t="s">
        <v>24</v>
      </c>
      <c r="B19" s="37" t="s">
        <v>21</v>
      </c>
    </row>
    <row r="20" spans="1:2">
      <c r="A20" s="35" t="s">
        <v>123</v>
      </c>
      <c r="B20" s="42"/>
    </row>
    <row r="21" spans="1:2">
      <c r="A21" s="35" t="s">
        <v>123</v>
      </c>
      <c r="B21" s="42"/>
    </row>
    <row r="22" spans="1:2">
      <c r="A22" s="35" t="s">
        <v>25</v>
      </c>
      <c r="B22" s="37" t="s">
        <v>26</v>
      </c>
    </row>
    <row r="23" spans="1:2">
      <c r="A23" s="44" t="s">
        <v>27</v>
      </c>
      <c r="B23" s="37" t="s">
        <v>111</v>
      </c>
    </row>
    <row r="24" spans="1:2">
      <c r="A24" s="44" t="s">
        <v>28</v>
      </c>
      <c r="B24" s="37"/>
    </row>
    <row r="25" spans="1:2">
      <c r="A25" s="44" t="s">
        <v>30</v>
      </c>
      <c r="B25" s="37" t="s">
        <v>21</v>
      </c>
    </row>
    <row r="26" spans="1:2">
      <c r="A26" s="44" t="s">
        <v>31</v>
      </c>
      <c r="B26" s="37" t="s">
        <v>113</v>
      </c>
    </row>
    <row r="27" spans="1:2">
      <c r="A27" s="35" t="s">
        <v>33</v>
      </c>
      <c r="B27" s="37" t="s">
        <v>114</v>
      </c>
    </row>
    <row r="28" spans="1:2">
      <c r="A28" s="35" t="s">
        <v>35</v>
      </c>
      <c r="B28" s="37" t="s">
        <v>144</v>
      </c>
    </row>
    <row r="29" spans="1:2">
      <c r="A29" s="35" t="s">
        <v>36</v>
      </c>
      <c r="B29" s="37" t="s">
        <v>21</v>
      </c>
    </row>
    <row r="30" spans="1:2">
      <c r="A30" s="35" t="s">
        <v>37</v>
      </c>
      <c r="B30" s="37" t="s">
        <v>21</v>
      </c>
    </row>
    <row r="31" spans="1:2">
      <c r="A31" s="35" t="s">
        <v>38</v>
      </c>
      <c r="B31" s="37" t="s">
        <v>21</v>
      </c>
    </row>
    <row r="32" spans="1:2">
      <c r="A32" s="35" t="s">
        <v>39</v>
      </c>
      <c r="B32" s="37"/>
    </row>
    <row r="33" spans="1:2">
      <c r="A33" s="41"/>
      <c r="B33" s="42"/>
    </row>
    <row r="34" spans="1:2">
      <c r="A34" s="35" t="s">
        <v>40</v>
      </c>
      <c r="B34" s="45"/>
    </row>
    <row r="35" spans="1:2">
      <c r="A35" s="46" t="s">
        <v>126</v>
      </c>
      <c r="B35" s="47"/>
    </row>
    <row r="36" spans="1:2">
      <c r="A36" s="48"/>
      <c r="B36" s="49">
        <v>3</v>
      </c>
    </row>
    <row r="37" spans="1:2">
      <c r="A37" s="50"/>
      <c r="B37" s="51"/>
    </row>
    <row r="38" spans="1:2">
      <c r="A38" s="50"/>
      <c r="B38" s="51"/>
    </row>
    <row r="39" spans="1:2">
      <c r="A39" s="50"/>
      <c r="B39" s="51"/>
    </row>
    <row r="40" spans="1:2">
      <c r="A40" s="50"/>
      <c r="B40" s="52"/>
    </row>
    <row r="41" spans="1:2">
      <c r="A41" s="50"/>
      <c r="B41" s="51"/>
    </row>
    <row r="42" spans="1:2">
      <c r="A42" s="50"/>
      <c r="B42" s="51"/>
    </row>
    <row r="43" spans="1:2">
      <c r="A43" s="50"/>
      <c r="B43" s="51"/>
    </row>
    <row r="44" spans="1:2">
      <c r="A44" s="50"/>
      <c r="B44" s="51"/>
    </row>
    <row r="45" spans="1:2">
      <c r="A45" s="51"/>
      <c r="B45" s="51"/>
    </row>
    <row r="46" spans="1:2">
      <c r="A46" s="53"/>
      <c r="B46" s="53"/>
    </row>
    <row r="47" spans="1:2">
      <c r="A47" s="53"/>
      <c r="B47" s="53"/>
    </row>
  </sheetData>
  <hyperlinks>
    <hyperlink ref="B6" r:id="rId1" xr:uid="{00000000-0004-0000-0A00-000000000000}"/>
  </hyperlinks>
  <pageMargins left="0.70866141732283472" right="0.70866141732283472" top="0.78740157480314965" bottom="0.78740157480314965" header="0.31496062992125984" footer="0.31496062992125984"/>
  <pageSetup paperSize="9" scale="90"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5"/>
  <sheetViews>
    <sheetView zoomScaleNormal="100" workbookViewId="0">
      <selection activeCell="C4" sqref="C4"/>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48</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ht="30">
      <c r="A9" s="19"/>
      <c r="B9" s="1" t="s">
        <v>11</v>
      </c>
      <c r="C9" s="4" t="s">
        <v>87</v>
      </c>
      <c r="D9" s="20"/>
    </row>
    <row r="10" spans="1:4" ht="30">
      <c r="A10" s="19"/>
      <c r="B10" s="1" t="s">
        <v>12</v>
      </c>
      <c r="C10" s="4" t="s">
        <v>96</v>
      </c>
      <c r="D10" s="20"/>
    </row>
    <row r="11" spans="1:4">
      <c r="B11" s="7"/>
      <c r="C11" s="8"/>
    </row>
    <row r="12" spans="1:4">
      <c r="A12" s="19"/>
      <c r="B12" s="1" t="s">
        <v>13</v>
      </c>
      <c r="C12" s="9">
        <v>24000</v>
      </c>
      <c r="D12" s="20"/>
    </row>
    <row r="13" spans="1:4">
      <c r="A13" s="19"/>
      <c r="B13" s="1" t="s">
        <v>14</v>
      </c>
      <c r="C13" s="4" t="s">
        <v>15</v>
      </c>
      <c r="D13" s="20"/>
    </row>
    <row r="14" spans="1:4">
      <c r="A14" s="19"/>
      <c r="B14" s="1" t="s">
        <v>16</v>
      </c>
      <c r="C14" s="4" t="s">
        <v>17</v>
      </c>
      <c r="D14" s="20"/>
    </row>
    <row r="15" spans="1:4">
      <c r="A15" s="19"/>
      <c r="B15" s="1" t="s">
        <v>18</v>
      </c>
      <c r="C15" s="4" t="s">
        <v>19</v>
      </c>
      <c r="D15" s="20"/>
    </row>
    <row r="16" spans="1:4">
      <c r="A16" s="19"/>
      <c r="B16" s="1" t="s">
        <v>20</v>
      </c>
      <c r="C16" s="4" t="s">
        <v>49</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53</v>
      </c>
      <c r="D23" s="20"/>
    </row>
    <row r="24" spans="1:4">
      <c r="A24" s="19"/>
      <c r="B24" s="10" t="s">
        <v>28</v>
      </c>
      <c r="C24" s="4" t="s">
        <v>50</v>
      </c>
      <c r="D24" s="20"/>
    </row>
    <row r="25" spans="1:4">
      <c r="A25" s="19"/>
      <c r="B25" s="10" t="s">
        <v>30</v>
      </c>
      <c r="C25" s="4" t="s">
        <v>51</v>
      </c>
      <c r="D25" s="20"/>
    </row>
    <row r="26" spans="1:4" ht="30">
      <c r="A26" s="19"/>
      <c r="B26" s="10" t="s">
        <v>31</v>
      </c>
      <c r="C26" s="4" t="s">
        <v>52</v>
      </c>
      <c r="D26" s="20"/>
    </row>
    <row r="27" spans="1:4">
      <c r="A27" s="19"/>
      <c r="B27" s="1" t="s">
        <v>33</v>
      </c>
      <c r="C27" s="4" t="s">
        <v>53</v>
      </c>
      <c r="D27" s="20"/>
    </row>
    <row r="28" spans="1:4" ht="30">
      <c r="A28" s="19"/>
      <c r="B28" s="1" t="s">
        <v>35</v>
      </c>
      <c r="C28" s="4" t="s">
        <v>54</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c r="D38" s="20"/>
    </row>
    <row r="39" spans="1:4">
      <c r="A39" s="19"/>
      <c r="B39" s="1" t="str">
        <f>IF(C35&gt;0,"se sídlem:"," ")</f>
        <v>se sídlem:</v>
      </c>
      <c r="C39" s="4"/>
      <c r="D39" s="20"/>
    </row>
    <row r="40" spans="1:4">
      <c r="A40" s="19"/>
      <c r="B40" s="1" t="str">
        <f>IF(C35&gt;0,"IČ:"," ")</f>
        <v>IČ:</v>
      </c>
      <c r="C40" s="14"/>
      <c r="D40" s="20"/>
    </row>
    <row r="41" spans="1:4">
      <c r="A41" s="19"/>
      <c r="B41" s="1" t="str">
        <f>IF(C35&gt;0,"odpovědná osoba:"," ")</f>
        <v>odpovědná osoba:</v>
      </c>
      <c r="C41" s="4"/>
      <c r="D41" s="20"/>
    </row>
    <row r="42" spans="1:4">
      <c r="A42" s="19"/>
      <c r="B42" s="1" t="str">
        <f>IF(C35&gt;0,"e-mail:"," ")</f>
        <v>e-mail:</v>
      </c>
      <c r="C42" s="5"/>
      <c r="D42" s="20"/>
    </row>
    <row r="43" spans="1:4">
      <c r="A43" s="19"/>
      <c r="B43" s="1" t="str">
        <f>IF(C35&gt;0,"telefon:"," ")</f>
        <v>telefon:</v>
      </c>
      <c r="C43" s="15"/>
      <c r="D43" s="20"/>
    </row>
    <row r="44" spans="1:4">
      <c r="A44" s="19"/>
      <c r="B44" s="1" t="str">
        <f>IF(C35&gt;0,"Smlouva o zpracování OÚ:"," ")</f>
        <v>Smlouva o zpracování OÚ:</v>
      </c>
      <c r="C44" s="4"/>
      <c r="D44" s="20"/>
    </row>
    <row r="45" spans="1:4">
      <c r="A45" s="19"/>
      <c r="B45" s="1" t="str">
        <f>IF(AND(C35&gt;0,C44=[2]Data!C5),"Právní předpis:"," ")</f>
        <v xml:space="preserve"> </v>
      </c>
      <c r="C45" s="4"/>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IF(AND(C35&gt;1,C54=[2]Data!C5),"Právní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IF(AND(C35&gt;2,C64=[2]Data!C5),"Právní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IF(AND(C35&gt;3,C74=[2]Data!C35),"Právní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IF(AND(C35&gt;4,C84=[2]Data!C45),"Právní předpis:"," ")</f>
        <v xml:space="preserve"> </v>
      </c>
      <c r="C85" s="4" t="str">
        <f>IF(B85=" "," ","")</f>
        <v xml:space="preserve"> </v>
      </c>
      <c r="D85" s="20"/>
    </row>
  </sheetData>
  <conditionalFormatting sqref="B38">
    <cfRule type="cellIs" dxfId="580" priority="83" operator="equal">
      <formula>" "</formula>
    </cfRule>
  </conditionalFormatting>
  <conditionalFormatting sqref="B40:C42 B39 B44:C45 B43">
    <cfRule type="cellIs" dxfId="579" priority="82" operator="equal">
      <formula>" "</formula>
    </cfRule>
  </conditionalFormatting>
  <conditionalFormatting sqref="B35">
    <cfRule type="cellIs" dxfId="578" priority="81" operator="equal">
      <formula>" "</formula>
    </cfRule>
  </conditionalFormatting>
  <conditionalFormatting sqref="B37">
    <cfRule type="cellIs" dxfId="577" priority="80" operator="equal">
      <formula>" "</formula>
    </cfRule>
  </conditionalFormatting>
  <conditionalFormatting sqref="C40:C42 C44:C45">
    <cfRule type="cellIs" dxfId="576" priority="75" operator="equal">
      <formula>" "</formula>
    </cfRule>
    <cfRule type="cellIs" dxfId="575" priority="79" operator="equal">
      <formula>" "</formula>
    </cfRule>
  </conditionalFormatting>
  <conditionalFormatting sqref="C40">
    <cfRule type="cellIs" dxfId="574" priority="78" operator="equal">
      <formula>" "</formula>
    </cfRule>
  </conditionalFormatting>
  <conditionalFormatting sqref="C41">
    <cfRule type="cellIs" dxfId="573" priority="77" operator="equal">
      <formula>" "</formula>
    </cfRule>
  </conditionalFormatting>
  <conditionalFormatting sqref="C42">
    <cfRule type="cellIs" dxfId="572" priority="76" operator="equal">
      <formula>" "</formula>
    </cfRule>
  </conditionalFormatting>
  <conditionalFormatting sqref="C35">
    <cfRule type="expression" dxfId="571" priority="74">
      <formula>$B$35="Počet zpracovatelů:"</formula>
    </cfRule>
  </conditionalFormatting>
  <conditionalFormatting sqref="C44">
    <cfRule type="expression" dxfId="570" priority="73">
      <formula>$B$44="Smlouva o zpracování OÚ:"</formula>
    </cfRule>
  </conditionalFormatting>
  <conditionalFormatting sqref="B48:C48">
    <cfRule type="cellIs" dxfId="569" priority="72" operator="equal">
      <formula>" "</formula>
    </cfRule>
  </conditionalFormatting>
  <conditionalFormatting sqref="B49:C53 B55:C55 B54">
    <cfRule type="cellIs" dxfId="568" priority="71" operator="equal">
      <formula>" "</formula>
    </cfRule>
  </conditionalFormatting>
  <conditionalFormatting sqref="B47">
    <cfRule type="cellIs" dxfId="567" priority="70" operator="equal">
      <formula>" "</formula>
    </cfRule>
  </conditionalFormatting>
  <conditionalFormatting sqref="C48:C53 C55">
    <cfRule type="cellIs" dxfId="566" priority="63" operator="equal">
      <formula>" "</formula>
    </cfRule>
    <cfRule type="cellIs" dxfId="565" priority="69" operator="equal">
      <formula>" "</formula>
    </cfRule>
  </conditionalFormatting>
  <conditionalFormatting sqref="C49">
    <cfRule type="cellIs" dxfId="564" priority="68" operator="equal">
      <formula>" "</formula>
    </cfRule>
  </conditionalFormatting>
  <conditionalFormatting sqref="C50">
    <cfRule type="cellIs" dxfId="563" priority="67" operator="equal">
      <formula>" "</formula>
    </cfRule>
  </conditionalFormatting>
  <conditionalFormatting sqref="C51">
    <cfRule type="cellIs" dxfId="562" priority="66" operator="equal">
      <formula>" "</formula>
    </cfRule>
  </conditionalFormatting>
  <conditionalFormatting sqref="C52">
    <cfRule type="cellIs" dxfId="561" priority="65" operator="equal">
      <formula>" "</formula>
    </cfRule>
  </conditionalFormatting>
  <conditionalFormatting sqref="C53">
    <cfRule type="cellIs" dxfId="560" priority="64" operator="equal">
      <formula>" "</formula>
    </cfRule>
  </conditionalFormatting>
  <conditionalFormatting sqref="B58:C58">
    <cfRule type="cellIs" dxfId="559" priority="62" operator="equal">
      <formula>" "</formula>
    </cfRule>
  </conditionalFormatting>
  <conditionalFormatting sqref="B59:C65">
    <cfRule type="cellIs" dxfId="558" priority="61" operator="equal">
      <formula>" "</formula>
    </cfRule>
  </conditionalFormatting>
  <conditionalFormatting sqref="B57">
    <cfRule type="cellIs" dxfId="557" priority="60" operator="equal">
      <formula>" "</formula>
    </cfRule>
  </conditionalFormatting>
  <conditionalFormatting sqref="C58:C65">
    <cfRule type="cellIs" dxfId="556" priority="53" operator="equal">
      <formula>" "</formula>
    </cfRule>
    <cfRule type="cellIs" dxfId="555" priority="59" operator="equal">
      <formula>" "</formula>
    </cfRule>
  </conditionalFormatting>
  <conditionalFormatting sqref="C59">
    <cfRule type="cellIs" dxfId="554" priority="58" operator="equal">
      <formula>" "</formula>
    </cfRule>
  </conditionalFormatting>
  <conditionalFormatting sqref="C60">
    <cfRule type="cellIs" dxfId="553" priority="57" operator="equal">
      <formula>" "</formula>
    </cfRule>
  </conditionalFormatting>
  <conditionalFormatting sqref="C61">
    <cfRule type="cellIs" dxfId="552" priority="56" operator="equal">
      <formula>" "</formula>
    </cfRule>
  </conditionalFormatting>
  <conditionalFormatting sqref="C62">
    <cfRule type="cellIs" dxfId="551" priority="55" operator="equal">
      <formula>" "</formula>
    </cfRule>
  </conditionalFormatting>
  <conditionalFormatting sqref="C63">
    <cfRule type="cellIs" dxfId="550" priority="54" operator="equal">
      <formula>" "</formula>
    </cfRule>
  </conditionalFormatting>
  <conditionalFormatting sqref="C64">
    <cfRule type="expression" dxfId="549" priority="52">
      <formula>$B$64="Smlouva o zpracování OÚ:"</formula>
    </cfRule>
  </conditionalFormatting>
  <conditionalFormatting sqref="B68:C68">
    <cfRule type="cellIs" dxfId="548" priority="51" operator="equal">
      <formula>" "</formula>
    </cfRule>
  </conditionalFormatting>
  <conditionalFormatting sqref="B69:C75">
    <cfRule type="cellIs" dxfId="547" priority="50" operator="equal">
      <formula>" "</formula>
    </cfRule>
  </conditionalFormatting>
  <conditionalFormatting sqref="B67">
    <cfRule type="cellIs" dxfId="546" priority="49" operator="equal">
      <formula>" "</formula>
    </cfRule>
  </conditionalFormatting>
  <conditionalFormatting sqref="C68:C75">
    <cfRule type="cellIs" dxfId="545" priority="42" operator="equal">
      <formula>" "</formula>
    </cfRule>
    <cfRule type="cellIs" dxfId="544" priority="48" operator="equal">
      <formula>" "</formula>
    </cfRule>
  </conditionalFormatting>
  <conditionalFormatting sqref="C69">
    <cfRule type="cellIs" dxfId="543" priority="47" operator="equal">
      <formula>" "</formula>
    </cfRule>
  </conditionalFormatting>
  <conditionalFormatting sqref="C70">
    <cfRule type="cellIs" dxfId="542" priority="46" operator="equal">
      <formula>" "</formula>
    </cfRule>
  </conditionalFormatting>
  <conditionalFormatting sqref="C71">
    <cfRule type="cellIs" dxfId="541" priority="45" operator="equal">
      <formula>" "</formula>
    </cfRule>
  </conditionalFormatting>
  <conditionalFormatting sqref="C72">
    <cfRule type="cellIs" dxfId="540" priority="44" operator="equal">
      <formula>" "</formula>
    </cfRule>
  </conditionalFormatting>
  <conditionalFormatting sqref="C73">
    <cfRule type="cellIs" dxfId="539" priority="43" operator="equal">
      <formula>" "</formula>
    </cfRule>
  </conditionalFormatting>
  <conditionalFormatting sqref="C74">
    <cfRule type="expression" dxfId="538" priority="41">
      <formula>$B$74="Smlouva o zpracování OÚ:"</formula>
    </cfRule>
  </conditionalFormatting>
  <conditionalFormatting sqref="B78:C78">
    <cfRule type="cellIs" dxfId="537" priority="40" operator="equal">
      <formula>" "</formula>
    </cfRule>
  </conditionalFormatting>
  <conditionalFormatting sqref="B79:C85">
    <cfRule type="cellIs" dxfId="536" priority="39" operator="equal">
      <formula>" "</formula>
    </cfRule>
  </conditionalFormatting>
  <conditionalFormatting sqref="B77">
    <cfRule type="cellIs" dxfId="535" priority="38" operator="equal">
      <formula>" "</formula>
    </cfRule>
  </conditionalFormatting>
  <conditionalFormatting sqref="C78:C85">
    <cfRule type="cellIs" dxfId="534" priority="31" operator="equal">
      <formula>" "</formula>
    </cfRule>
    <cfRule type="cellIs" dxfId="533" priority="37" operator="equal">
      <formula>" "</formula>
    </cfRule>
  </conditionalFormatting>
  <conditionalFormatting sqref="C79">
    <cfRule type="cellIs" dxfId="532" priority="36" operator="equal">
      <formula>" "</formula>
    </cfRule>
  </conditionalFormatting>
  <conditionalFormatting sqref="C80">
    <cfRule type="cellIs" dxfId="531" priority="35" operator="equal">
      <formula>" "</formula>
    </cfRule>
  </conditionalFormatting>
  <conditionalFormatting sqref="C81">
    <cfRule type="cellIs" dxfId="530" priority="34" operator="equal">
      <formula>" "</formula>
    </cfRule>
  </conditionalFormatting>
  <conditionalFormatting sqref="C82">
    <cfRule type="cellIs" dxfId="529" priority="33" operator="equal">
      <formula>" "</formula>
    </cfRule>
  </conditionalFormatting>
  <conditionalFormatting sqref="C83">
    <cfRule type="cellIs" dxfId="528" priority="32" operator="equal">
      <formula>" "</formula>
    </cfRule>
  </conditionalFormatting>
  <conditionalFormatting sqref="C84">
    <cfRule type="expression" dxfId="527" priority="30">
      <formula>$B$84="Smlouva o zpracování OÚ:"</formula>
    </cfRule>
  </conditionalFormatting>
  <conditionalFormatting sqref="C54">
    <cfRule type="cellIs" dxfId="526" priority="29" operator="equal">
      <formula>" "</formula>
    </cfRule>
  </conditionalFormatting>
  <conditionalFormatting sqref="C54">
    <cfRule type="cellIs" dxfId="525" priority="27" operator="equal">
      <formula>" "</formula>
    </cfRule>
    <cfRule type="cellIs" dxfId="524" priority="28" operator="equal">
      <formula>" "</formula>
    </cfRule>
  </conditionalFormatting>
  <conditionalFormatting sqref="C54">
    <cfRule type="expression" dxfId="523" priority="26">
      <formula>$B$54="Smlouva o zpracování OÚ:"</formula>
    </cfRule>
  </conditionalFormatting>
  <conditionalFormatting sqref="C38">
    <cfRule type="cellIs" dxfId="522" priority="25" operator="equal">
      <formula>" "</formula>
    </cfRule>
  </conditionalFormatting>
  <conditionalFormatting sqref="C39">
    <cfRule type="cellIs" dxfId="521" priority="24" operator="equal">
      <formula>" "</formula>
    </cfRule>
  </conditionalFormatting>
  <conditionalFormatting sqref="C38:C39">
    <cfRule type="cellIs" dxfId="520" priority="21" operator="equal">
      <formula>" "</formula>
    </cfRule>
    <cfRule type="cellIs" dxfId="519" priority="23" operator="equal">
      <formula>" "</formula>
    </cfRule>
  </conditionalFormatting>
  <conditionalFormatting sqref="C39">
    <cfRule type="cellIs" dxfId="518" priority="22" operator="equal">
      <formula>" "</formula>
    </cfRule>
  </conditionalFormatting>
  <conditionalFormatting sqref="C22">
    <cfRule type="cellIs" dxfId="517" priority="19" operator="equal">
      <formula>"NEVÍM"</formula>
    </cfRule>
    <cfRule type="cellIs" dxfId="516" priority="20" operator="equal">
      <formula>"ANO"</formula>
    </cfRule>
  </conditionalFormatting>
  <conditionalFormatting sqref="C20">
    <cfRule type="expression" dxfId="515" priority="18">
      <formula>$B$20="      - jejich druh:"</formula>
    </cfRule>
  </conditionalFormatting>
  <conditionalFormatting sqref="C21">
    <cfRule type="expression" dxfId="514" priority="17">
      <formula>$B$20="      - jejich druh:"</formula>
    </cfRule>
  </conditionalFormatting>
  <conditionalFormatting sqref="C19">
    <cfRule type="cellIs" dxfId="513" priority="16" operator="equal">
      <formula>"NEVÍM"</formula>
    </cfRule>
  </conditionalFormatting>
  <conditionalFormatting sqref="C32">
    <cfRule type="cellIs" dxfId="512" priority="14" operator="equal">
      <formula>"NEVÍM"</formula>
    </cfRule>
    <cfRule type="cellIs" dxfId="511" priority="15" operator="equal">
      <formula>"ANO"</formula>
    </cfRule>
  </conditionalFormatting>
  <conditionalFormatting sqref="C29">
    <cfRule type="cellIs" dxfId="510" priority="12" operator="equal">
      <formula>"NEVÍM"</formula>
    </cfRule>
    <cfRule type="cellIs" dxfId="509" priority="13" operator="equal">
      <formula>"ANO"</formula>
    </cfRule>
  </conditionalFormatting>
  <conditionalFormatting sqref="C31">
    <cfRule type="expression" dxfId="508" priority="2">
      <formula>$C$30="NE"</formula>
    </cfRule>
  </conditionalFormatting>
  <conditionalFormatting sqref="B31">
    <cfRule type="expression" dxfId="507" priority="1">
      <formula>$C$30="NE"</formula>
    </cfRule>
  </conditionalFormatting>
  <dataValidations count="1">
    <dataValidation type="whole" allowBlank="1" showInputMessage="1" showErrorMessage="1" sqref="C46:C47 C56:C57 C66:C67 C76:C77 C35:C37" xr:uid="{00000000-0002-0000-0100-000000000000}">
      <formula1>1</formula1>
      <formula2>5</formula2>
    </dataValidation>
  </dataValidations>
  <hyperlinks>
    <hyperlink ref="C7" r:id="rId1" xr:uid="{00000000-0004-0000-0100-000000000000}"/>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0DE3DBB8-381D-40F9-8A81-84E2B6B356D5}">
            <xm:f>'[Registr řidičů.xlsx]Data'!#REF!</xm:f>
            <x14:dxf>
              <fill>
                <patternFill>
                  <bgColor rgb="FFFF0000"/>
                </patternFill>
              </fill>
            </x14:dxf>
          </x14:cfRule>
          <x14:cfRule type="cellIs" priority="11" operator="equal" id="{3ACDC30D-1F1F-43A6-80B5-6ABA5641AC0C}">
            <xm:f>'[Registr řidičů.xlsx]Data'!#REF!</xm:f>
            <x14:dxf>
              <fill>
                <patternFill>
                  <bgColor rgb="FFFF0000"/>
                </patternFill>
              </fill>
            </x14:dxf>
          </x14:cfRule>
          <xm:sqref>C25</xm:sqref>
        </x14:conditionalFormatting>
        <x14:conditionalFormatting xmlns:xm="http://schemas.microsoft.com/office/excel/2006/main">
          <x14:cfRule type="cellIs" priority="6" operator="equal" id="{15323C9A-4171-455A-9C91-8FDC0172E638}">
            <xm:f>'[Registr řidičů.xlsx]Data'!#REF!</xm:f>
            <x14:dxf>
              <fill>
                <patternFill>
                  <bgColor rgb="FFFF0000"/>
                </patternFill>
              </fill>
            </x14:dxf>
          </x14:cfRule>
          <x14:cfRule type="cellIs" priority="7" operator="equal" id="{D3A3C583-EBAC-4CC2-A2F6-927AFBFCCE47}">
            <xm:f>'[Registr řidičů.xlsx]Data'!#REF!</xm:f>
            <x14:dxf>
              <fill>
                <patternFill>
                  <bgColor rgb="FFFF0000"/>
                </patternFill>
              </fill>
            </x14:dxf>
          </x14:cfRule>
          <x14:cfRule type="cellIs" priority="8" operator="equal" id="{DF1732EE-BCDC-47EE-903D-DA071AFE6E8E}">
            <xm:f>'[Registr řidičů.xlsx]Data'!#REF!</xm:f>
            <x14:dxf>
              <fill>
                <patternFill>
                  <bgColor rgb="FFFF0000"/>
                </patternFill>
              </fill>
            </x14:dxf>
          </x14:cfRule>
          <x14:cfRule type="cellIs" priority="9" operator="equal" id="{CBA7EBE6-6B68-4FB3-AFF4-EFADA819C288}">
            <xm:f>'[Registr řidičů.xlsx]Data'!#REF!</xm:f>
            <x14:dxf>
              <fill>
                <patternFill>
                  <bgColor rgb="FFFF0000"/>
                </patternFill>
              </fill>
            </x14:dxf>
          </x14:cfRule>
          <xm:sqref>C16</xm:sqref>
        </x14:conditionalFormatting>
        <x14:conditionalFormatting xmlns:xm="http://schemas.microsoft.com/office/excel/2006/main">
          <x14:cfRule type="cellIs" priority="5" operator="equal" id="{A6CC9E3D-6E8F-4B19-8276-9FCEF6BEC8C6}">
            <xm:f>'[Registr řidičů.xlsx]Data'!#REF!</xm:f>
            <x14:dxf>
              <fill>
                <patternFill>
                  <bgColor rgb="FFFF0000"/>
                </patternFill>
              </fill>
            </x14:dxf>
          </x14:cfRule>
          <xm:sqref>C30</xm:sqref>
        </x14:conditionalFormatting>
        <x14:conditionalFormatting xmlns:xm="http://schemas.microsoft.com/office/excel/2006/main">
          <x14:cfRule type="cellIs" priority="3" operator="equal" id="{2751645B-BA9F-41E1-B6C7-51C6BBDB6E2D}">
            <xm:f>'[Registr řidičů.xlsx]Data'!#REF!</xm:f>
            <x14:dxf>
              <fill>
                <patternFill>
                  <bgColor rgb="FFFF0000"/>
                </patternFill>
              </fill>
            </x14:dxf>
          </x14:cfRule>
          <x14:cfRule type="cellIs" priority="4" operator="equal" id="{81664A50-40F1-4D2E-B4BF-2CFF36BB91CE}">
            <xm:f>'[Registr řidičů.xlsx]Data'!#REF!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'V:\GDPR\Agendy odborů\ODS\[Registr řidičů.xlsx]Data'!#REF!</xm:f>
          </x14:formula1>
          <xm:sqref>C16</xm:sqref>
        </x14:dataValidation>
        <x14:dataValidation type="list" allowBlank="1" showInputMessage="1" showErrorMessage="1" xr:uid="{00000000-0002-0000-0100-000002000000}">
          <x14:formula1>
            <xm:f>'V:\GDPR\Agendy odborů\ODS\[Registr řidičů.xlsx]Data'!#REF!</xm:f>
          </x14:formula1>
          <xm:sqref>C25 C19 C22 C29:C34 C44 C54 C64 C74 C84 C15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85"/>
  <sheetViews>
    <sheetView zoomScaleNormal="100" workbookViewId="0">
      <selection activeCell="C9" sqref="C9"/>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55</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ht="45">
      <c r="A9" s="19"/>
      <c r="B9" s="1" t="s">
        <v>11</v>
      </c>
      <c r="C9" s="4" t="s">
        <v>146</v>
      </c>
      <c r="D9" s="20"/>
    </row>
    <row r="10" spans="1:4" ht="30">
      <c r="A10" s="19"/>
      <c r="B10" s="1" t="s">
        <v>12</v>
      </c>
      <c r="C10" s="4" t="s">
        <v>88</v>
      </c>
      <c r="D10" s="20"/>
    </row>
    <row r="11" spans="1:4">
      <c r="B11" s="7"/>
      <c r="C11" s="8"/>
    </row>
    <row r="12" spans="1:4">
      <c r="A12" s="19"/>
      <c r="B12" s="1" t="s">
        <v>13</v>
      </c>
      <c r="C12" s="9">
        <v>40000</v>
      </c>
      <c r="D12" s="20"/>
    </row>
    <row r="13" spans="1:4">
      <c r="A13" s="19"/>
      <c r="B13" s="1" t="s">
        <v>14</v>
      </c>
      <c r="C13" s="4" t="s">
        <v>15</v>
      </c>
      <c r="D13" s="20"/>
    </row>
    <row r="14" spans="1:4">
      <c r="A14" s="19"/>
      <c r="B14" s="1" t="s">
        <v>16</v>
      </c>
      <c r="C14" s="4" t="s">
        <v>89</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58</v>
      </c>
      <c r="D23" s="20"/>
    </row>
    <row r="24" spans="1:4" ht="30">
      <c r="A24" s="19"/>
      <c r="B24" s="10" t="s">
        <v>28</v>
      </c>
      <c r="C24" s="4" t="s">
        <v>56</v>
      </c>
      <c r="D24" s="20"/>
    </row>
    <row r="25" spans="1:4">
      <c r="A25" s="19"/>
      <c r="B25" s="10" t="s">
        <v>30</v>
      </c>
      <c r="C25" s="4" t="s">
        <v>51</v>
      </c>
      <c r="D25" s="20"/>
    </row>
    <row r="26" spans="1:4" ht="75">
      <c r="A26" s="19"/>
      <c r="B26" s="10" t="s">
        <v>31</v>
      </c>
      <c r="C26" s="4" t="s">
        <v>57</v>
      </c>
      <c r="D26" s="20"/>
    </row>
    <row r="27" spans="1:4">
      <c r="A27" s="19"/>
      <c r="B27" s="1" t="s">
        <v>33</v>
      </c>
      <c r="C27" s="4" t="s">
        <v>58</v>
      </c>
      <c r="D27" s="20"/>
    </row>
    <row r="28" spans="1:4" ht="30">
      <c r="A28" s="19"/>
      <c r="B28" s="1" t="s">
        <v>35</v>
      </c>
      <c r="C28" s="4" t="s">
        <v>59</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c r="D38" s="20"/>
    </row>
    <row r="39" spans="1:4">
      <c r="A39" s="19"/>
      <c r="B39" s="1" t="str">
        <f>IF(C35&gt;0,"se sídlem:"," ")</f>
        <v>se sídlem:</v>
      </c>
      <c r="C39" s="4"/>
      <c r="D39" s="20"/>
    </row>
    <row r="40" spans="1:4">
      <c r="A40" s="19"/>
      <c r="B40" s="1" t="str">
        <f>IF(C35&gt;0,"IČ:"," ")</f>
        <v>IČ:</v>
      </c>
      <c r="C40" s="14"/>
      <c r="D40" s="20"/>
    </row>
    <row r="41" spans="1:4">
      <c r="A41" s="19"/>
      <c r="B41" s="1" t="str">
        <f>IF(C35&gt;0,"odpovědná osoba:"," ")</f>
        <v>odpovědná osoba:</v>
      </c>
      <c r="C41" s="4"/>
      <c r="D41" s="20"/>
    </row>
    <row r="42" spans="1:4">
      <c r="A42" s="19"/>
      <c r="B42" s="1" t="str">
        <f>IF(C35&gt;0,"e-mail:"," ")</f>
        <v>e-mail:</v>
      </c>
      <c r="C42" s="5"/>
      <c r="D42" s="20"/>
    </row>
    <row r="43" spans="1:4">
      <c r="A43" s="19"/>
      <c r="B43" s="1" t="str">
        <f>IF(C35&gt;0,"telefon:"," ")</f>
        <v>telefon:</v>
      </c>
      <c r="C43" s="15"/>
      <c r="D43" s="20"/>
    </row>
    <row r="44" spans="1:4">
      <c r="A44" s="19"/>
      <c r="B44" s="1" t="str">
        <f>IF(C35&gt;0,"Smlouva o zpracování OÚ:"," ")</f>
        <v>Smlouva o zpracování OÚ:</v>
      </c>
      <c r="C44" s="4"/>
      <c r="D44" s="20"/>
    </row>
    <row r="45" spans="1:4">
      <c r="A45" s="19"/>
      <c r="B45" s="1" t="str">
        <f>IF(AND(C35&gt;0,C44=[3]Data!C5),"Právní předpis:"," ")</f>
        <v xml:space="preserve"> </v>
      </c>
      <c r="C45" s="4"/>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IF(AND(C35&gt;1,C54=[3]Data!C5),"Právní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IF(AND(C35&gt;2,C64=[3]Data!C5),"Právní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IF(AND(C35&gt;3,C74=[3]Data!C35),"Právní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IF(AND(C35&gt;4,C84=[3]Data!C45),"Právní předpis:"," ")</f>
        <v xml:space="preserve"> </v>
      </c>
      <c r="C85" s="4" t="str">
        <f>IF(B85=" "," ","")</f>
        <v xml:space="preserve"> </v>
      </c>
      <c r="D85" s="20"/>
    </row>
  </sheetData>
  <conditionalFormatting sqref="B38">
    <cfRule type="cellIs" dxfId="497" priority="83" operator="equal">
      <formula>" "</formula>
    </cfRule>
  </conditionalFormatting>
  <conditionalFormatting sqref="B40:C42 B39 B44:C45 B43">
    <cfRule type="cellIs" dxfId="496" priority="82" operator="equal">
      <formula>" "</formula>
    </cfRule>
  </conditionalFormatting>
  <conditionalFormatting sqref="B35">
    <cfRule type="cellIs" dxfId="495" priority="81" operator="equal">
      <formula>" "</formula>
    </cfRule>
  </conditionalFormatting>
  <conditionalFormatting sqref="B37">
    <cfRule type="cellIs" dxfId="494" priority="80" operator="equal">
      <formula>" "</formula>
    </cfRule>
  </conditionalFormatting>
  <conditionalFormatting sqref="C40:C42 C44:C45">
    <cfRule type="cellIs" dxfId="493" priority="75" operator="equal">
      <formula>" "</formula>
    </cfRule>
    <cfRule type="cellIs" dxfId="492" priority="79" operator="equal">
      <formula>" "</formula>
    </cfRule>
  </conditionalFormatting>
  <conditionalFormatting sqref="C40">
    <cfRule type="cellIs" dxfId="491" priority="78" operator="equal">
      <formula>" "</formula>
    </cfRule>
  </conditionalFormatting>
  <conditionalFormatting sqref="C41">
    <cfRule type="cellIs" dxfId="490" priority="77" operator="equal">
      <formula>" "</formula>
    </cfRule>
  </conditionalFormatting>
  <conditionalFormatting sqref="C42">
    <cfRule type="cellIs" dxfId="489" priority="76" operator="equal">
      <formula>" "</formula>
    </cfRule>
  </conditionalFormatting>
  <conditionalFormatting sqref="C35">
    <cfRule type="expression" dxfId="488" priority="74">
      <formula>$B$35="Počet zpracovatelů:"</formula>
    </cfRule>
  </conditionalFormatting>
  <conditionalFormatting sqref="C44">
    <cfRule type="expression" dxfId="487" priority="73">
      <formula>$B$44="Smlouva o zpracování OÚ:"</formula>
    </cfRule>
  </conditionalFormatting>
  <conditionalFormatting sqref="B48:C48">
    <cfRule type="cellIs" dxfId="486" priority="72" operator="equal">
      <formula>" "</formula>
    </cfRule>
  </conditionalFormatting>
  <conditionalFormatting sqref="B49:C53 B55:C55 B54">
    <cfRule type="cellIs" dxfId="485" priority="71" operator="equal">
      <formula>" "</formula>
    </cfRule>
  </conditionalFormatting>
  <conditionalFormatting sqref="B47">
    <cfRule type="cellIs" dxfId="484" priority="70" operator="equal">
      <formula>" "</formula>
    </cfRule>
  </conditionalFormatting>
  <conditionalFormatting sqref="C48:C53 C55">
    <cfRule type="cellIs" dxfId="483" priority="63" operator="equal">
      <formula>" "</formula>
    </cfRule>
    <cfRule type="cellIs" dxfId="482" priority="69" operator="equal">
      <formula>" "</formula>
    </cfRule>
  </conditionalFormatting>
  <conditionalFormatting sqref="C49">
    <cfRule type="cellIs" dxfId="481" priority="68" operator="equal">
      <formula>" "</formula>
    </cfRule>
  </conditionalFormatting>
  <conditionalFormatting sqref="C50">
    <cfRule type="cellIs" dxfId="480" priority="67" operator="equal">
      <formula>" "</formula>
    </cfRule>
  </conditionalFormatting>
  <conditionalFormatting sqref="C51">
    <cfRule type="cellIs" dxfId="479" priority="66" operator="equal">
      <formula>" "</formula>
    </cfRule>
  </conditionalFormatting>
  <conditionalFormatting sqref="C52">
    <cfRule type="cellIs" dxfId="478" priority="65" operator="equal">
      <formula>" "</formula>
    </cfRule>
  </conditionalFormatting>
  <conditionalFormatting sqref="C53">
    <cfRule type="cellIs" dxfId="477" priority="64" operator="equal">
      <formula>" "</formula>
    </cfRule>
  </conditionalFormatting>
  <conditionalFormatting sqref="B58:C58">
    <cfRule type="cellIs" dxfId="476" priority="62" operator="equal">
      <formula>" "</formula>
    </cfRule>
  </conditionalFormatting>
  <conditionalFormatting sqref="B59:C65">
    <cfRule type="cellIs" dxfId="475" priority="61" operator="equal">
      <formula>" "</formula>
    </cfRule>
  </conditionalFormatting>
  <conditionalFormatting sqref="B57">
    <cfRule type="cellIs" dxfId="474" priority="60" operator="equal">
      <formula>" "</formula>
    </cfRule>
  </conditionalFormatting>
  <conditionalFormatting sqref="C58:C65">
    <cfRule type="cellIs" dxfId="473" priority="53" operator="equal">
      <formula>" "</formula>
    </cfRule>
    <cfRule type="cellIs" dxfId="472" priority="59" operator="equal">
      <formula>" "</formula>
    </cfRule>
  </conditionalFormatting>
  <conditionalFormatting sqref="C59">
    <cfRule type="cellIs" dxfId="471" priority="58" operator="equal">
      <formula>" "</formula>
    </cfRule>
  </conditionalFormatting>
  <conditionalFormatting sqref="C60">
    <cfRule type="cellIs" dxfId="470" priority="57" operator="equal">
      <formula>" "</formula>
    </cfRule>
  </conditionalFormatting>
  <conditionalFormatting sqref="C61">
    <cfRule type="cellIs" dxfId="469" priority="56" operator="equal">
      <formula>" "</formula>
    </cfRule>
  </conditionalFormatting>
  <conditionalFormatting sqref="C62">
    <cfRule type="cellIs" dxfId="468" priority="55" operator="equal">
      <formula>" "</formula>
    </cfRule>
  </conditionalFormatting>
  <conditionalFormatting sqref="C63">
    <cfRule type="cellIs" dxfId="467" priority="54" operator="equal">
      <formula>" "</formula>
    </cfRule>
  </conditionalFormatting>
  <conditionalFormatting sqref="C64">
    <cfRule type="expression" dxfId="466" priority="52">
      <formula>$B$64="Smlouva o zpracování OÚ:"</formula>
    </cfRule>
  </conditionalFormatting>
  <conditionalFormatting sqref="B68:C68">
    <cfRule type="cellIs" dxfId="465" priority="51" operator="equal">
      <formula>" "</formula>
    </cfRule>
  </conditionalFormatting>
  <conditionalFormatting sqref="B69:C75">
    <cfRule type="cellIs" dxfId="464" priority="50" operator="equal">
      <formula>" "</formula>
    </cfRule>
  </conditionalFormatting>
  <conditionalFormatting sqref="B67">
    <cfRule type="cellIs" dxfId="463" priority="49" operator="equal">
      <formula>" "</formula>
    </cfRule>
  </conditionalFormatting>
  <conditionalFormatting sqref="C68:C75">
    <cfRule type="cellIs" dxfId="462" priority="42" operator="equal">
      <formula>" "</formula>
    </cfRule>
    <cfRule type="cellIs" dxfId="461" priority="48" operator="equal">
      <formula>" "</formula>
    </cfRule>
  </conditionalFormatting>
  <conditionalFormatting sqref="C69">
    <cfRule type="cellIs" dxfId="460" priority="47" operator="equal">
      <formula>" "</formula>
    </cfRule>
  </conditionalFormatting>
  <conditionalFormatting sqref="C70">
    <cfRule type="cellIs" dxfId="459" priority="46" operator="equal">
      <formula>" "</formula>
    </cfRule>
  </conditionalFormatting>
  <conditionalFormatting sqref="C71">
    <cfRule type="cellIs" dxfId="458" priority="45" operator="equal">
      <formula>" "</formula>
    </cfRule>
  </conditionalFormatting>
  <conditionalFormatting sqref="C72">
    <cfRule type="cellIs" dxfId="457" priority="44" operator="equal">
      <formula>" "</formula>
    </cfRule>
  </conditionalFormatting>
  <conditionalFormatting sqref="C73">
    <cfRule type="cellIs" dxfId="456" priority="43" operator="equal">
      <formula>" "</formula>
    </cfRule>
  </conditionalFormatting>
  <conditionalFormatting sqref="C74">
    <cfRule type="expression" dxfId="455" priority="41">
      <formula>$B$74="Smlouva o zpracování OÚ:"</formula>
    </cfRule>
  </conditionalFormatting>
  <conditionalFormatting sqref="B78:C78">
    <cfRule type="cellIs" dxfId="454" priority="40" operator="equal">
      <formula>" "</formula>
    </cfRule>
  </conditionalFormatting>
  <conditionalFormatting sqref="B79:C85">
    <cfRule type="cellIs" dxfId="453" priority="39" operator="equal">
      <formula>" "</formula>
    </cfRule>
  </conditionalFormatting>
  <conditionalFormatting sqref="B77">
    <cfRule type="cellIs" dxfId="452" priority="38" operator="equal">
      <formula>" "</formula>
    </cfRule>
  </conditionalFormatting>
  <conditionalFormatting sqref="C78:C85">
    <cfRule type="cellIs" dxfId="451" priority="31" operator="equal">
      <formula>" "</formula>
    </cfRule>
    <cfRule type="cellIs" dxfId="450" priority="37" operator="equal">
      <formula>" "</formula>
    </cfRule>
  </conditionalFormatting>
  <conditionalFormatting sqref="C79">
    <cfRule type="cellIs" dxfId="449" priority="36" operator="equal">
      <formula>" "</formula>
    </cfRule>
  </conditionalFormatting>
  <conditionalFormatting sqref="C80">
    <cfRule type="cellIs" dxfId="448" priority="35" operator="equal">
      <formula>" "</formula>
    </cfRule>
  </conditionalFormatting>
  <conditionalFormatting sqref="C81">
    <cfRule type="cellIs" dxfId="447" priority="34" operator="equal">
      <formula>" "</formula>
    </cfRule>
  </conditionalFormatting>
  <conditionalFormatting sqref="C82">
    <cfRule type="cellIs" dxfId="446" priority="33" operator="equal">
      <formula>" "</formula>
    </cfRule>
  </conditionalFormatting>
  <conditionalFormatting sqref="C83">
    <cfRule type="cellIs" dxfId="445" priority="32" operator="equal">
      <formula>" "</formula>
    </cfRule>
  </conditionalFormatting>
  <conditionalFormatting sqref="C84">
    <cfRule type="expression" dxfId="444" priority="30">
      <formula>$B$84="Smlouva o zpracování OÚ:"</formula>
    </cfRule>
  </conditionalFormatting>
  <conditionalFormatting sqref="C54">
    <cfRule type="cellIs" dxfId="443" priority="29" operator="equal">
      <formula>" "</formula>
    </cfRule>
  </conditionalFormatting>
  <conditionalFormatting sqref="C54">
    <cfRule type="cellIs" dxfId="442" priority="27" operator="equal">
      <formula>" "</formula>
    </cfRule>
    <cfRule type="cellIs" dxfId="441" priority="28" operator="equal">
      <formula>" "</formula>
    </cfRule>
  </conditionalFormatting>
  <conditionalFormatting sqref="C54">
    <cfRule type="expression" dxfId="440" priority="26">
      <formula>$B$54="Smlouva o zpracování OÚ:"</formula>
    </cfRule>
  </conditionalFormatting>
  <conditionalFormatting sqref="C38">
    <cfRule type="cellIs" dxfId="439" priority="25" operator="equal">
      <formula>" "</formula>
    </cfRule>
  </conditionalFormatting>
  <conditionalFormatting sqref="C39">
    <cfRule type="cellIs" dxfId="438" priority="24" operator="equal">
      <formula>" "</formula>
    </cfRule>
  </conditionalFormatting>
  <conditionalFormatting sqref="C38:C39">
    <cfRule type="cellIs" dxfId="437" priority="21" operator="equal">
      <formula>" "</formula>
    </cfRule>
    <cfRule type="cellIs" dxfId="436" priority="23" operator="equal">
      <formula>" "</formula>
    </cfRule>
  </conditionalFormatting>
  <conditionalFormatting sqref="C39">
    <cfRule type="cellIs" dxfId="435" priority="22" operator="equal">
      <formula>" "</formula>
    </cfRule>
  </conditionalFormatting>
  <conditionalFormatting sqref="C22">
    <cfRule type="cellIs" dxfId="434" priority="19" operator="equal">
      <formula>"NEVÍM"</formula>
    </cfRule>
    <cfRule type="cellIs" dxfId="433" priority="20" operator="equal">
      <formula>"ANO"</formula>
    </cfRule>
  </conditionalFormatting>
  <conditionalFormatting sqref="C20">
    <cfRule type="expression" dxfId="432" priority="18">
      <formula>$B$20="      - jejich druh:"</formula>
    </cfRule>
  </conditionalFormatting>
  <conditionalFormatting sqref="C21">
    <cfRule type="expression" dxfId="431" priority="17">
      <formula>$B$20="      - jejich druh:"</formula>
    </cfRule>
  </conditionalFormatting>
  <conditionalFormatting sqref="C19">
    <cfRule type="cellIs" dxfId="430" priority="16" operator="equal">
      <formula>"NEVÍM"</formula>
    </cfRule>
  </conditionalFormatting>
  <conditionalFormatting sqref="C32">
    <cfRule type="cellIs" dxfId="429" priority="14" operator="equal">
      <formula>"NEVÍM"</formula>
    </cfRule>
    <cfRule type="cellIs" dxfId="428" priority="15" operator="equal">
      <formula>"ANO"</formula>
    </cfRule>
  </conditionalFormatting>
  <conditionalFormatting sqref="C29">
    <cfRule type="cellIs" dxfId="427" priority="12" operator="equal">
      <formula>"NEVÍM"</formula>
    </cfRule>
    <cfRule type="cellIs" dxfId="426" priority="13" operator="equal">
      <formula>"ANO"</formula>
    </cfRule>
  </conditionalFormatting>
  <conditionalFormatting sqref="C31">
    <cfRule type="expression" dxfId="425" priority="2">
      <formula>$C$30="NE"</formula>
    </cfRule>
  </conditionalFormatting>
  <conditionalFormatting sqref="B31">
    <cfRule type="expression" dxfId="424" priority="1">
      <formula>$C$30="NE"</formula>
    </cfRule>
  </conditionalFormatting>
  <dataValidations count="1">
    <dataValidation type="whole" allowBlank="1" showInputMessage="1" showErrorMessage="1" sqref="C46:C47 C56:C57 C66:C67 C76:C77 C35:C37" xr:uid="{00000000-0002-0000-0200-000000000000}">
      <formula1>1</formula1>
      <formula2>5</formula2>
    </dataValidation>
  </dataValidations>
  <hyperlinks>
    <hyperlink ref="C7" r:id="rId1" xr:uid="{00000000-0004-0000-0200-000000000000}"/>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20DB7D66-F4D3-4D12-9FB9-D11BAFE15E36}">
            <xm:f>'[Registr silničních vozidel.xlsx]Data'!#REF!</xm:f>
            <x14:dxf>
              <fill>
                <patternFill>
                  <bgColor rgb="FFFF0000"/>
                </patternFill>
              </fill>
            </x14:dxf>
          </x14:cfRule>
          <x14:cfRule type="cellIs" priority="11" operator="equal" id="{9A29D0C3-2E4A-4C3A-9877-050E950B6743}">
            <xm:f>'[Registr silničních vozidel.xlsx]Data'!#REF!</xm:f>
            <x14:dxf>
              <fill>
                <patternFill>
                  <bgColor rgb="FFFF0000"/>
                </patternFill>
              </fill>
            </x14:dxf>
          </x14:cfRule>
          <xm:sqref>C25</xm:sqref>
        </x14:conditionalFormatting>
        <x14:conditionalFormatting xmlns:xm="http://schemas.microsoft.com/office/excel/2006/main">
          <x14:cfRule type="cellIs" priority="6" operator="equal" id="{4185F387-1864-46E8-80A4-097986B85168}">
            <xm:f>'[Registr silničních vozidel.xlsx]Data'!#REF!</xm:f>
            <x14:dxf>
              <fill>
                <patternFill>
                  <bgColor rgb="FFFF0000"/>
                </patternFill>
              </fill>
            </x14:dxf>
          </x14:cfRule>
          <x14:cfRule type="cellIs" priority="7" operator="equal" id="{B5A8C936-EDFC-49D5-8C34-535D9273BDEA}">
            <xm:f>'[Registr silničních vozidel.xlsx]Data'!#REF!</xm:f>
            <x14:dxf>
              <fill>
                <patternFill>
                  <bgColor rgb="FFFF0000"/>
                </patternFill>
              </fill>
            </x14:dxf>
          </x14:cfRule>
          <x14:cfRule type="cellIs" priority="8" operator="equal" id="{736D4C57-ACB3-42F1-A29F-5A986060E81B}">
            <xm:f>'[Registr silničních vozidel.xlsx]Data'!#REF!</xm:f>
            <x14:dxf>
              <fill>
                <patternFill>
                  <bgColor rgb="FFFF0000"/>
                </patternFill>
              </fill>
            </x14:dxf>
          </x14:cfRule>
          <x14:cfRule type="cellIs" priority="9" operator="equal" id="{F8B5A83D-DE56-49E7-B16F-85B1FC6520EF}">
            <xm:f>'[Registr silničních vozidel.xlsx]Data'!#REF!</xm:f>
            <x14:dxf>
              <fill>
                <patternFill>
                  <bgColor rgb="FFFF0000"/>
                </patternFill>
              </fill>
            </x14:dxf>
          </x14:cfRule>
          <xm:sqref>C16</xm:sqref>
        </x14:conditionalFormatting>
        <x14:conditionalFormatting xmlns:xm="http://schemas.microsoft.com/office/excel/2006/main">
          <x14:cfRule type="cellIs" priority="5" operator="equal" id="{5B727C6B-7A02-44C8-81BA-16A81C7757C2}">
            <xm:f>'[Registr silničních vozidel.xlsx]Data'!#REF!</xm:f>
            <x14:dxf>
              <fill>
                <patternFill>
                  <bgColor rgb="FFFF0000"/>
                </patternFill>
              </fill>
            </x14:dxf>
          </x14:cfRule>
          <xm:sqref>C30</xm:sqref>
        </x14:conditionalFormatting>
        <x14:conditionalFormatting xmlns:xm="http://schemas.microsoft.com/office/excel/2006/main">
          <x14:cfRule type="cellIs" priority="3" operator="equal" id="{066FC234-1B25-4DED-B287-A8A734000B53}">
            <xm:f>'[Registr silničních vozidel.xlsx]Data'!#REF!</xm:f>
            <x14:dxf>
              <fill>
                <patternFill>
                  <bgColor rgb="FFFF0000"/>
                </patternFill>
              </fill>
            </x14:dxf>
          </x14:cfRule>
          <x14:cfRule type="cellIs" priority="4" operator="equal" id="{062395C7-5D72-4996-8726-10F80C28E199}">
            <xm:f>'[Registr silničních vozidel.xlsx]Data'!#REF!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'V:\GDPR\Agendy odborů\ODS\[Registr silničních vozidel.xlsx]Data'!#REF!</xm:f>
          </x14:formula1>
          <xm:sqref>C16</xm:sqref>
        </x14:dataValidation>
        <x14:dataValidation type="list" allowBlank="1" showInputMessage="1" showErrorMessage="1" xr:uid="{00000000-0002-0000-0200-000002000000}">
          <x14:formula1>
            <xm:f>'V:\GDPR\Agendy odborů\ODS\[Registr silničních vozidel.xlsx]Data'!#REF!</xm:f>
          </x14:formula1>
          <xm:sqref>C25 C19 C22 C29:C34 C44 C54 C64 C74 C84 C15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85"/>
  <sheetViews>
    <sheetView zoomScaleNormal="100" workbookViewId="0">
      <selection activeCell="C9" sqref="C9"/>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60</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c r="A9" s="19"/>
      <c r="B9" s="1" t="s">
        <v>11</v>
      </c>
      <c r="C9" s="4" t="s">
        <v>147</v>
      </c>
      <c r="D9" s="20"/>
    </row>
    <row r="10" spans="1:4" ht="30">
      <c r="A10" s="19"/>
      <c r="B10" s="1" t="s">
        <v>12</v>
      </c>
      <c r="C10" s="4" t="s">
        <v>92</v>
      </c>
      <c r="D10" s="20"/>
    </row>
    <row r="11" spans="1:4">
      <c r="B11" s="7"/>
      <c r="C11" s="8"/>
    </row>
    <row r="12" spans="1:4">
      <c r="A12" s="19"/>
      <c r="B12" s="1" t="s">
        <v>13</v>
      </c>
      <c r="C12" s="9">
        <v>1000</v>
      </c>
      <c r="D12" s="20"/>
    </row>
    <row r="13" spans="1:4">
      <c r="A13" s="19"/>
      <c r="B13" s="1" t="s">
        <v>14</v>
      </c>
      <c r="C13" s="4" t="s">
        <v>15</v>
      </c>
      <c r="D13" s="20"/>
    </row>
    <row r="14" spans="1:4">
      <c r="A14" s="19"/>
      <c r="B14" s="1" t="s">
        <v>16</v>
      </c>
      <c r="C14" s="4" t="s">
        <v>90</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84</v>
      </c>
      <c r="D23" s="20"/>
    </row>
    <row r="24" spans="1:4">
      <c r="A24" s="19"/>
      <c r="B24" s="10" t="s">
        <v>28</v>
      </c>
      <c r="C24" s="4" t="s">
        <v>61</v>
      </c>
      <c r="D24" s="20"/>
    </row>
    <row r="25" spans="1:4">
      <c r="A25" s="19"/>
      <c r="B25" s="10" t="s">
        <v>30</v>
      </c>
      <c r="C25" s="4" t="s">
        <v>21</v>
      </c>
      <c r="D25" s="20"/>
    </row>
    <row r="26" spans="1:4">
      <c r="A26" s="19"/>
      <c r="B26" s="10" t="s">
        <v>31</v>
      </c>
      <c r="C26" s="4" t="s">
        <v>62</v>
      </c>
      <c r="D26" s="20"/>
    </row>
    <row r="27" spans="1:4" ht="30">
      <c r="A27" s="19"/>
      <c r="B27" s="1" t="s">
        <v>33</v>
      </c>
      <c r="C27" s="4" t="s">
        <v>63</v>
      </c>
      <c r="D27" s="20"/>
    </row>
    <row r="28" spans="1:4" ht="30">
      <c r="A28" s="19"/>
      <c r="B28" s="1" t="s">
        <v>35</v>
      </c>
      <c r="C28" s="4" t="s">
        <v>64</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t="s">
        <v>41</v>
      </c>
      <c r="D38" s="20"/>
    </row>
    <row r="39" spans="1:4">
      <c r="A39" s="19"/>
      <c r="B39" s="1" t="str">
        <f>IF(C35&gt;0,"se sídlem:"," ")</f>
        <v>se sídlem:</v>
      </c>
      <c r="C39" s="4" t="s">
        <v>42</v>
      </c>
      <c r="D39" s="20"/>
    </row>
    <row r="40" spans="1:4">
      <c r="A40" s="19"/>
      <c r="B40" s="1" t="str">
        <f>IF(C35&gt;0,"IČ:"," ")</f>
        <v>IČ:</v>
      </c>
      <c r="C40" s="14">
        <v>279773</v>
      </c>
      <c r="D40" s="20"/>
    </row>
    <row r="41" spans="1:4">
      <c r="A41" s="19"/>
      <c r="B41" s="1" t="str">
        <f>IF(C35&gt;0,"odpovědná osoba:"," ")</f>
        <v>odpovědná osoba:</v>
      </c>
      <c r="C41" s="4" t="s">
        <v>43</v>
      </c>
      <c r="D41" s="20"/>
    </row>
    <row r="42" spans="1:4">
      <c r="A42" s="19"/>
      <c r="B42" s="1" t="str">
        <f>IF(C35&gt;0,"e-mail:"," ")</f>
        <v>e-mail:</v>
      </c>
      <c r="C42" s="5" t="s">
        <v>44</v>
      </c>
      <c r="D42" s="20"/>
    </row>
    <row r="43" spans="1:4">
      <c r="A43" s="19"/>
      <c r="B43" s="1" t="str">
        <f>IF(C35&gt;0,"telefon:"," ")</f>
        <v>telefon:</v>
      </c>
      <c r="C43" s="15">
        <v>465466111</v>
      </c>
      <c r="D43" s="20"/>
    </row>
    <row r="44" spans="1:4">
      <c r="A44" s="19"/>
      <c r="B44" s="1" t="str">
        <f>IF(C35&gt;0,"Smlouva o zpracování OÚ:"," ")</f>
        <v>Smlouva o zpracování OÚ:</v>
      </c>
      <c r="C44" s="4" t="s">
        <v>45</v>
      </c>
      <c r="D44" s="20"/>
    </row>
    <row r="45" spans="1:4">
      <c r="A45" s="19"/>
      <c r="B45" s="1" t="str">
        <f>IF(AND(C35&gt;0,C44=[4]Data!C5),"Právní předpis:"," ")</f>
        <v>Právní předpis:</v>
      </c>
      <c r="C45" s="4" t="s">
        <v>65</v>
      </c>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IF(AND(C35&gt;1,C54=[4]Data!C5),"Právní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IF(AND(C35&gt;2,C64=[4]Data!C5),"Právní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IF(AND(C35&gt;3,C74=[4]Data!C35),"Právní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IF(AND(C35&gt;4,C84=[4]Data!C45),"Právní předpis:"," ")</f>
        <v xml:space="preserve"> </v>
      </c>
      <c r="C85" s="4" t="str">
        <f>IF(B85=" "," ","")</f>
        <v xml:space="preserve"> </v>
      </c>
      <c r="D85" s="20"/>
    </row>
  </sheetData>
  <conditionalFormatting sqref="B38">
    <cfRule type="cellIs" dxfId="414" priority="83" operator="equal">
      <formula>" "</formula>
    </cfRule>
  </conditionalFormatting>
  <conditionalFormatting sqref="B40:C42 B39 B44:C45 B43">
    <cfRule type="cellIs" dxfId="413" priority="82" operator="equal">
      <formula>" "</formula>
    </cfRule>
  </conditionalFormatting>
  <conditionalFormatting sqref="B35">
    <cfRule type="cellIs" dxfId="412" priority="81" operator="equal">
      <formula>" "</formula>
    </cfRule>
  </conditionalFormatting>
  <conditionalFormatting sqref="B37">
    <cfRule type="cellIs" dxfId="411" priority="80" operator="equal">
      <formula>" "</formula>
    </cfRule>
  </conditionalFormatting>
  <conditionalFormatting sqref="C40:C42 C44:C45">
    <cfRule type="cellIs" dxfId="410" priority="75" operator="equal">
      <formula>" "</formula>
    </cfRule>
    <cfRule type="cellIs" dxfId="409" priority="79" operator="equal">
      <formula>" "</formula>
    </cfRule>
  </conditionalFormatting>
  <conditionalFormatting sqref="C40">
    <cfRule type="cellIs" dxfId="408" priority="78" operator="equal">
      <formula>" "</formula>
    </cfRule>
  </conditionalFormatting>
  <conditionalFormatting sqref="C41">
    <cfRule type="cellIs" dxfId="407" priority="77" operator="equal">
      <formula>" "</formula>
    </cfRule>
  </conditionalFormatting>
  <conditionalFormatting sqref="C42">
    <cfRule type="cellIs" dxfId="406" priority="76" operator="equal">
      <formula>" "</formula>
    </cfRule>
  </conditionalFormatting>
  <conditionalFormatting sqref="C35">
    <cfRule type="expression" dxfId="405" priority="74">
      <formula>$B$35="Počet zpracovatelů:"</formula>
    </cfRule>
  </conditionalFormatting>
  <conditionalFormatting sqref="C44">
    <cfRule type="expression" dxfId="404" priority="73">
      <formula>$B$44="Smlouva o zpracování OÚ:"</formula>
    </cfRule>
  </conditionalFormatting>
  <conditionalFormatting sqref="B48:C48">
    <cfRule type="cellIs" dxfId="403" priority="72" operator="equal">
      <formula>" "</formula>
    </cfRule>
  </conditionalFormatting>
  <conditionalFormatting sqref="B49:C53 B55:C55 B54">
    <cfRule type="cellIs" dxfId="402" priority="71" operator="equal">
      <formula>" "</formula>
    </cfRule>
  </conditionalFormatting>
  <conditionalFormatting sqref="B47">
    <cfRule type="cellIs" dxfId="401" priority="70" operator="equal">
      <formula>" "</formula>
    </cfRule>
  </conditionalFormatting>
  <conditionalFormatting sqref="C48:C53 C55">
    <cfRule type="cellIs" dxfId="400" priority="63" operator="equal">
      <formula>" "</formula>
    </cfRule>
    <cfRule type="cellIs" dxfId="399" priority="69" operator="equal">
      <formula>" "</formula>
    </cfRule>
  </conditionalFormatting>
  <conditionalFormatting sqref="C49">
    <cfRule type="cellIs" dxfId="398" priority="68" operator="equal">
      <formula>" "</formula>
    </cfRule>
  </conditionalFormatting>
  <conditionalFormatting sqref="C50">
    <cfRule type="cellIs" dxfId="397" priority="67" operator="equal">
      <formula>" "</formula>
    </cfRule>
  </conditionalFormatting>
  <conditionalFormatting sqref="C51">
    <cfRule type="cellIs" dxfId="396" priority="66" operator="equal">
      <formula>" "</formula>
    </cfRule>
  </conditionalFormatting>
  <conditionalFormatting sqref="C52">
    <cfRule type="cellIs" dxfId="395" priority="65" operator="equal">
      <formula>" "</formula>
    </cfRule>
  </conditionalFormatting>
  <conditionalFormatting sqref="C53">
    <cfRule type="cellIs" dxfId="394" priority="64" operator="equal">
      <formula>" "</formula>
    </cfRule>
  </conditionalFormatting>
  <conditionalFormatting sqref="B58:C58">
    <cfRule type="cellIs" dxfId="393" priority="62" operator="equal">
      <formula>" "</formula>
    </cfRule>
  </conditionalFormatting>
  <conditionalFormatting sqref="B59:C65">
    <cfRule type="cellIs" dxfId="392" priority="61" operator="equal">
      <formula>" "</formula>
    </cfRule>
  </conditionalFormatting>
  <conditionalFormatting sqref="B57">
    <cfRule type="cellIs" dxfId="391" priority="60" operator="equal">
      <formula>" "</formula>
    </cfRule>
  </conditionalFormatting>
  <conditionalFormatting sqref="C58:C65">
    <cfRule type="cellIs" dxfId="390" priority="53" operator="equal">
      <formula>" "</formula>
    </cfRule>
    <cfRule type="cellIs" dxfId="389" priority="59" operator="equal">
      <formula>" "</formula>
    </cfRule>
  </conditionalFormatting>
  <conditionalFormatting sqref="C59">
    <cfRule type="cellIs" dxfId="388" priority="58" operator="equal">
      <formula>" "</formula>
    </cfRule>
  </conditionalFormatting>
  <conditionalFormatting sqref="C60">
    <cfRule type="cellIs" dxfId="387" priority="57" operator="equal">
      <formula>" "</formula>
    </cfRule>
  </conditionalFormatting>
  <conditionalFormatting sqref="C61">
    <cfRule type="cellIs" dxfId="386" priority="56" operator="equal">
      <formula>" "</formula>
    </cfRule>
  </conditionalFormatting>
  <conditionalFormatting sqref="C62">
    <cfRule type="cellIs" dxfId="385" priority="55" operator="equal">
      <formula>" "</formula>
    </cfRule>
  </conditionalFormatting>
  <conditionalFormatting sqref="C63">
    <cfRule type="cellIs" dxfId="384" priority="54" operator="equal">
      <formula>" "</formula>
    </cfRule>
  </conditionalFormatting>
  <conditionalFormatting sqref="C64">
    <cfRule type="expression" dxfId="383" priority="52">
      <formula>$B$64="Smlouva o zpracování OÚ:"</formula>
    </cfRule>
  </conditionalFormatting>
  <conditionalFormatting sqref="B68:C68">
    <cfRule type="cellIs" dxfId="382" priority="51" operator="equal">
      <formula>" "</formula>
    </cfRule>
  </conditionalFormatting>
  <conditionalFormatting sqref="B69:C75">
    <cfRule type="cellIs" dxfId="381" priority="50" operator="equal">
      <formula>" "</formula>
    </cfRule>
  </conditionalFormatting>
  <conditionalFormatting sqref="B67">
    <cfRule type="cellIs" dxfId="380" priority="49" operator="equal">
      <formula>" "</formula>
    </cfRule>
  </conditionalFormatting>
  <conditionalFormatting sqref="C68:C75">
    <cfRule type="cellIs" dxfId="379" priority="42" operator="equal">
      <formula>" "</formula>
    </cfRule>
    <cfRule type="cellIs" dxfId="378" priority="48" operator="equal">
      <formula>" "</formula>
    </cfRule>
  </conditionalFormatting>
  <conditionalFormatting sqref="C69">
    <cfRule type="cellIs" dxfId="377" priority="47" operator="equal">
      <formula>" "</formula>
    </cfRule>
  </conditionalFormatting>
  <conditionalFormatting sqref="C70">
    <cfRule type="cellIs" dxfId="376" priority="46" operator="equal">
      <formula>" "</formula>
    </cfRule>
  </conditionalFormatting>
  <conditionalFormatting sqref="C71">
    <cfRule type="cellIs" dxfId="375" priority="45" operator="equal">
      <formula>" "</formula>
    </cfRule>
  </conditionalFormatting>
  <conditionalFormatting sqref="C72">
    <cfRule type="cellIs" dxfId="374" priority="44" operator="equal">
      <formula>" "</formula>
    </cfRule>
  </conditionalFormatting>
  <conditionalFormatting sqref="C73">
    <cfRule type="cellIs" dxfId="373" priority="43" operator="equal">
      <formula>" "</formula>
    </cfRule>
  </conditionalFormatting>
  <conditionalFormatting sqref="C74">
    <cfRule type="expression" dxfId="372" priority="41">
      <formula>$B$74="Smlouva o zpracování OÚ:"</formula>
    </cfRule>
  </conditionalFormatting>
  <conditionalFormatting sqref="B78:C78">
    <cfRule type="cellIs" dxfId="371" priority="40" operator="equal">
      <formula>" "</formula>
    </cfRule>
  </conditionalFormatting>
  <conditionalFormatting sqref="B79:C85">
    <cfRule type="cellIs" dxfId="370" priority="39" operator="equal">
      <formula>" "</formula>
    </cfRule>
  </conditionalFormatting>
  <conditionalFormatting sqref="B77">
    <cfRule type="cellIs" dxfId="369" priority="38" operator="equal">
      <formula>" "</formula>
    </cfRule>
  </conditionalFormatting>
  <conditionalFormatting sqref="C78:C85">
    <cfRule type="cellIs" dxfId="368" priority="31" operator="equal">
      <formula>" "</formula>
    </cfRule>
    <cfRule type="cellIs" dxfId="367" priority="37" operator="equal">
      <formula>" "</formula>
    </cfRule>
  </conditionalFormatting>
  <conditionalFormatting sqref="C79">
    <cfRule type="cellIs" dxfId="366" priority="36" operator="equal">
      <formula>" "</formula>
    </cfRule>
  </conditionalFormatting>
  <conditionalFormatting sqref="C80">
    <cfRule type="cellIs" dxfId="365" priority="35" operator="equal">
      <formula>" "</formula>
    </cfRule>
  </conditionalFormatting>
  <conditionalFormatting sqref="C81">
    <cfRule type="cellIs" dxfId="364" priority="34" operator="equal">
      <formula>" "</formula>
    </cfRule>
  </conditionalFormatting>
  <conditionalFormatting sqref="C82">
    <cfRule type="cellIs" dxfId="363" priority="33" operator="equal">
      <formula>" "</formula>
    </cfRule>
  </conditionalFormatting>
  <conditionalFormatting sqref="C83">
    <cfRule type="cellIs" dxfId="362" priority="32" operator="equal">
      <formula>" "</formula>
    </cfRule>
  </conditionalFormatting>
  <conditionalFormatting sqref="C84">
    <cfRule type="expression" dxfId="361" priority="30">
      <formula>$B$84="Smlouva o zpracování OÚ:"</formula>
    </cfRule>
  </conditionalFormatting>
  <conditionalFormatting sqref="C54">
    <cfRule type="cellIs" dxfId="360" priority="29" operator="equal">
      <formula>" "</formula>
    </cfRule>
  </conditionalFormatting>
  <conditionalFormatting sqref="C54">
    <cfRule type="cellIs" dxfId="359" priority="27" operator="equal">
      <formula>" "</formula>
    </cfRule>
    <cfRule type="cellIs" dxfId="358" priority="28" operator="equal">
      <formula>" "</formula>
    </cfRule>
  </conditionalFormatting>
  <conditionalFormatting sqref="C54">
    <cfRule type="expression" dxfId="357" priority="26">
      <formula>$B$54="Smlouva o zpracování OÚ:"</formula>
    </cfRule>
  </conditionalFormatting>
  <conditionalFormatting sqref="C38">
    <cfRule type="cellIs" dxfId="356" priority="25" operator="equal">
      <formula>" "</formula>
    </cfRule>
  </conditionalFormatting>
  <conditionalFormatting sqref="C39">
    <cfRule type="cellIs" dxfId="355" priority="24" operator="equal">
      <formula>" "</formula>
    </cfRule>
  </conditionalFormatting>
  <conditionalFormatting sqref="C38:C39">
    <cfRule type="cellIs" dxfId="354" priority="21" operator="equal">
      <formula>" "</formula>
    </cfRule>
    <cfRule type="cellIs" dxfId="353" priority="23" operator="equal">
      <formula>" "</formula>
    </cfRule>
  </conditionalFormatting>
  <conditionalFormatting sqref="C39">
    <cfRule type="cellIs" dxfId="352" priority="22" operator="equal">
      <formula>" "</formula>
    </cfRule>
  </conditionalFormatting>
  <conditionalFormatting sqref="C22">
    <cfRule type="cellIs" dxfId="351" priority="19" operator="equal">
      <formula>"NEVÍM"</formula>
    </cfRule>
    <cfRule type="cellIs" dxfId="350" priority="20" operator="equal">
      <formula>"ANO"</formula>
    </cfRule>
  </conditionalFormatting>
  <conditionalFormatting sqref="C20">
    <cfRule type="expression" dxfId="349" priority="18">
      <formula>$B$20="      - jejich druh:"</formula>
    </cfRule>
  </conditionalFormatting>
  <conditionalFormatting sqref="C21">
    <cfRule type="expression" dxfId="348" priority="17">
      <formula>$B$20="      - jejich druh:"</formula>
    </cfRule>
  </conditionalFormatting>
  <conditionalFormatting sqref="C19">
    <cfRule type="cellIs" dxfId="347" priority="16" operator="equal">
      <formula>"NEVÍM"</formula>
    </cfRule>
  </conditionalFormatting>
  <conditionalFormatting sqref="C32">
    <cfRule type="cellIs" dxfId="346" priority="14" operator="equal">
      <formula>"NEVÍM"</formula>
    </cfRule>
    <cfRule type="cellIs" dxfId="345" priority="15" operator="equal">
      <formula>"ANO"</formula>
    </cfRule>
  </conditionalFormatting>
  <conditionalFormatting sqref="C29">
    <cfRule type="cellIs" dxfId="344" priority="12" operator="equal">
      <formula>"NEVÍM"</formula>
    </cfRule>
    <cfRule type="cellIs" dxfId="343" priority="13" operator="equal">
      <formula>"ANO"</formula>
    </cfRule>
  </conditionalFormatting>
  <conditionalFormatting sqref="C31">
    <cfRule type="expression" dxfId="342" priority="2">
      <formula>$C$30="NE"</formula>
    </cfRule>
  </conditionalFormatting>
  <conditionalFormatting sqref="B31">
    <cfRule type="expression" dxfId="341" priority="1">
      <formula>$C$30="NE"</formula>
    </cfRule>
  </conditionalFormatting>
  <dataValidations count="1">
    <dataValidation type="whole" allowBlank="1" showInputMessage="1" showErrorMessage="1" sqref="C46:C47 C56:C57 C66:C67 C76:C77 C35:C37" xr:uid="{00000000-0002-0000-0300-000000000000}">
      <formula1>1</formula1>
      <formula2>5</formula2>
    </dataValidation>
  </dataValidations>
  <hyperlinks>
    <hyperlink ref="C7" r:id="rId1" xr:uid="{00000000-0004-0000-0300-000000000000}"/>
    <hyperlink ref="C42" r:id="rId2" xr:uid="{00000000-0004-0000-0300-000001000000}"/>
  </hyperlinks>
  <pageMargins left="0.7" right="0.7" top="0.78740157499999996" bottom="0.78740157499999996" header="0.3" footer="0.3"/>
  <pageSetup paperSize="9" orientation="landscape"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38DE137A-48AA-49DF-A9E4-B986A40FCB5D}">
            <xm:f>'[Silniční správní úřad.xlsx]Data'!#REF!</xm:f>
            <x14:dxf>
              <fill>
                <patternFill>
                  <bgColor rgb="FFFF0000"/>
                </patternFill>
              </fill>
            </x14:dxf>
          </x14:cfRule>
          <x14:cfRule type="cellIs" priority="11" operator="equal" id="{C0DFF5BF-E0E1-44D8-BCB8-CA3302E6B9EA}">
            <xm:f>'[Silniční správní úřad.xlsx]Data'!#REF!</xm:f>
            <x14:dxf>
              <fill>
                <patternFill>
                  <bgColor rgb="FFFF0000"/>
                </patternFill>
              </fill>
            </x14:dxf>
          </x14:cfRule>
          <xm:sqref>C25</xm:sqref>
        </x14:conditionalFormatting>
        <x14:conditionalFormatting xmlns:xm="http://schemas.microsoft.com/office/excel/2006/main">
          <x14:cfRule type="cellIs" priority="6" operator="equal" id="{D28974D3-F129-4C5A-A073-2513DEE2CE7A}">
            <xm:f>'[Silniční správní úřad.xlsx]Data'!#REF!</xm:f>
            <x14:dxf>
              <fill>
                <patternFill>
                  <bgColor rgb="FFFF0000"/>
                </patternFill>
              </fill>
            </x14:dxf>
          </x14:cfRule>
          <x14:cfRule type="cellIs" priority="7" operator="equal" id="{33B63F8B-CFB4-4FBE-813D-3BB94E8F5076}">
            <xm:f>'[Silniční správní úřad.xlsx]Data'!#REF!</xm:f>
            <x14:dxf>
              <fill>
                <patternFill>
                  <bgColor rgb="FFFF0000"/>
                </patternFill>
              </fill>
            </x14:dxf>
          </x14:cfRule>
          <x14:cfRule type="cellIs" priority="8" operator="equal" id="{599B43F0-6EF2-46F1-8C44-6A71F04913F0}">
            <xm:f>'[Silniční správní úřad.xlsx]Data'!#REF!</xm:f>
            <x14:dxf>
              <fill>
                <patternFill>
                  <bgColor rgb="FFFF0000"/>
                </patternFill>
              </fill>
            </x14:dxf>
          </x14:cfRule>
          <x14:cfRule type="cellIs" priority="9" operator="equal" id="{73A311F9-9AA9-4FD3-BDF8-1645D1F316EE}">
            <xm:f>'[Silniční správní úřad.xlsx]Data'!#REF!</xm:f>
            <x14:dxf>
              <fill>
                <patternFill>
                  <bgColor rgb="FFFF0000"/>
                </patternFill>
              </fill>
            </x14:dxf>
          </x14:cfRule>
          <xm:sqref>C16</xm:sqref>
        </x14:conditionalFormatting>
        <x14:conditionalFormatting xmlns:xm="http://schemas.microsoft.com/office/excel/2006/main">
          <x14:cfRule type="cellIs" priority="5" operator="equal" id="{2D794D4C-9D9C-4E4E-B324-0807EBFB28CF}">
            <xm:f>'[Silniční správní úřad.xlsx]Data'!#REF!</xm:f>
            <x14:dxf>
              <fill>
                <patternFill>
                  <bgColor rgb="FFFF0000"/>
                </patternFill>
              </fill>
            </x14:dxf>
          </x14:cfRule>
          <xm:sqref>C30</xm:sqref>
        </x14:conditionalFormatting>
        <x14:conditionalFormatting xmlns:xm="http://schemas.microsoft.com/office/excel/2006/main">
          <x14:cfRule type="cellIs" priority="3" operator="equal" id="{2C9CE134-FAEF-43C2-A369-2F9FBF3ABC4D}">
            <xm:f>'[Silniční správní úřad.xlsx]Data'!#REF!</xm:f>
            <x14:dxf>
              <fill>
                <patternFill>
                  <bgColor rgb="FFFF0000"/>
                </patternFill>
              </fill>
            </x14:dxf>
          </x14:cfRule>
          <x14:cfRule type="cellIs" priority="4" operator="equal" id="{2B146F66-3B41-434D-B23D-4E52C047EB08}">
            <xm:f>'[Silniční správní úřad.xlsx]Data'!#REF!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1000000}">
          <x14:formula1>
            <xm:f>'V:\GDPR\Agendy odborů\ODS\[Silniční správní úřad.xlsx]Data'!#REF!</xm:f>
          </x14:formula1>
          <xm:sqref>C16</xm:sqref>
        </x14:dataValidation>
        <x14:dataValidation type="list" allowBlank="1" showInputMessage="1" showErrorMessage="1" xr:uid="{00000000-0002-0000-0300-000002000000}">
          <x14:formula1>
            <xm:f>'V:\GDPR\Agendy odborů\ODS\[Silniční správní úřad.xlsx]Data'!#REF!</xm:f>
          </x14:formula1>
          <xm:sqref>C25 C19 C22 C29:C34 C44 C54 C64 C74 C84 C15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85"/>
  <sheetViews>
    <sheetView zoomScaleNormal="100" workbookViewId="0">
      <selection activeCell="C9" sqref="C9"/>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66</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c r="A9" s="19"/>
      <c r="B9" s="1" t="s">
        <v>11</v>
      </c>
      <c r="C9" s="4" t="s">
        <v>148</v>
      </c>
      <c r="D9" s="20"/>
    </row>
    <row r="10" spans="1:4" ht="30">
      <c r="A10" s="19"/>
      <c r="B10" s="1" t="s">
        <v>12</v>
      </c>
      <c r="C10" s="4" t="s">
        <v>92</v>
      </c>
      <c r="D10" s="20"/>
    </row>
    <row r="11" spans="1:4">
      <c r="B11" s="7"/>
      <c r="C11" s="8"/>
    </row>
    <row r="12" spans="1:4">
      <c r="A12" s="19"/>
      <c r="B12" s="1" t="s">
        <v>13</v>
      </c>
      <c r="C12" s="9">
        <v>1000</v>
      </c>
      <c r="D12" s="20"/>
    </row>
    <row r="13" spans="1:4">
      <c r="A13" s="19"/>
      <c r="B13" s="1" t="s">
        <v>14</v>
      </c>
      <c r="C13" s="4" t="s">
        <v>15</v>
      </c>
      <c r="D13" s="20"/>
    </row>
    <row r="14" spans="1:4">
      <c r="A14" s="19"/>
      <c r="B14" s="1" t="s">
        <v>16</v>
      </c>
      <c r="C14" s="4" t="s">
        <v>17</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91</v>
      </c>
      <c r="D23" s="20"/>
    </row>
    <row r="24" spans="1:4">
      <c r="A24" s="19"/>
      <c r="B24" s="10" t="s">
        <v>28</v>
      </c>
      <c r="C24" s="4" t="s">
        <v>61</v>
      </c>
      <c r="D24" s="20"/>
    </row>
    <row r="25" spans="1:4">
      <c r="A25" s="19"/>
      <c r="B25" s="10" t="s">
        <v>30</v>
      </c>
      <c r="C25" s="4" t="s">
        <v>21</v>
      </c>
      <c r="D25" s="20"/>
    </row>
    <row r="26" spans="1:4">
      <c r="A26" s="19"/>
      <c r="B26" s="10" t="s">
        <v>31</v>
      </c>
      <c r="C26" s="4" t="s">
        <v>62</v>
      </c>
      <c r="D26" s="20"/>
    </row>
    <row r="27" spans="1:4" ht="30">
      <c r="A27" s="19"/>
      <c r="B27" s="1" t="s">
        <v>33</v>
      </c>
      <c r="C27" s="4" t="s">
        <v>63</v>
      </c>
      <c r="D27" s="20"/>
    </row>
    <row r="28" spans="1:4" ht="30">
      <c r="A28" s="19"/>
      <c r="B28" s="1" t="s">
        <v>35</v>
      </c>
      <c r="C28" s="4" t="s">
        <v>64</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t="s">
        <v>41</v>
      </c>
      <c r="D38" s="20"/>
    </row>
    <row r="39" spans="1:4">
      <c r="A39" s="19"/>
      <c r="B39" s="1" t="str">
        <f>IF(C35&gt;0,"se sídlem:"," ")</f>
        <v>se sídlem:</v>
      </c>
      <c r="C39" s="4" t="s">
        <v>42</v>
      </c>
      <c r="D39" s="20"/>
    </row>
    <row r="40" spans="1:4">
      <c r="A40" s="19"/>
      <c r="B40" s="1" t="str">
        <f>IF(C35&gt;0,"IČ:"," ")</f>
        <v>IČ:</v>
      </c>
      <c r="C40" s="14">
        <v>279773</v>
      </c>
      <c r="D40" s="20"/>
    </row>
    <row r="41" spans="1:4">
      <c r="A41" s="19"/>
      <c r="B41" s="1" t="str">
        <f>IF(C35&gt;0,"odpovědná osoba:"," ")</f>
        <v>odpovědná osoba:</v>
      </c>
      <c r="C41" s="4" t="s">
        <v>43</v>
      </c>
      <c r="D41" s="20"/>
    </row>
    <row r="42" spans="1:4">
      <c r="A42" s="19"/>
      <c r="B42" s="1" t="str">
        <f>IF(C35&gt;0,"e-mail:"," ")</f>
        <v>e-mail:</v>
      </c>
      <c r="C42" s="5" t="s">
        <v>44</v>
      </c>
      <c r="D42" s="20"/>
    </row>
    <row r="43" spans="1:4">
      <c r="A43" s="19"/>
      <c r="B43" s="1" t="str">
        <f>IF(C35&gt;0,"telefon:"," ")</f>
        <v>telefon:</v>
      </c>
      <c r="C43" s="15">
        <v>465466111</v>
      </c>
      <c r="D43" s="20"/>
    </row>
    <row r="44" spans="1:4">
      <c r="A44" s="19"/>
      <c r="B44" s="1" t="str">
        <f>IF(C35&gt;0,"Smlouva o zpracování OÚ:"," ")</f>
        <v>Smlouva o zpracování OÚ:</v>
      </c>
      <c r="C44" s="4" t="s">
        <v>45</v>
      </c>
      <c r="D44" s="20"/>
    </row>
    <row r="45" spans="1:4">
      <c r="A45" s="19"/>
      <c r="B45" s="1" t="str">
        <f>IF(AND(C35&gt;0,C44=[5]Data!C5),"Právní předpis:"," ")</f>
        <v>Právní předpis:</v>
      </c>
      <c r="C45" s="4" t="s">
        <v>67</v>
      </c>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IF(AND(C35&gt;1,C54=[5]Data!C5),"Právní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IF(AND(C35&gt;2,C64=[5]Data!C5),"Právní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IF(AND(C35&gt;3,C74=[5]Data!C35),"Právní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IF(AND(C35&gt;4,C84=[5]Data!C45),"Právní předpis:"," ")</f>
        <v xml:space="preserve"> </v>
      </c>
      <c r="C85" s="4" t="str">
        <f>IF(B85=" "," ","")</f>
        <v xml:space="preserve"> </v>
      </c>
      <c r="D85" s="20"/>
    </row>
  </sheetData>
  <conditionalFormatting sqref="B38">
    <cfRule type="cellIs" dxfId="331" priority="83" operator="equal">
      <formula>" "</formula>
    </cfRule>
  </conditionalFormatting>
  <conditionalFormatting sqref="B40:C42 B39 B44:C45 B43">
    <cfRule type="cellIs" dxfId="330" priority="82" operator="equal">
      <formula>" "</formula>
    </cfRule>
  </conditionalFormatting>
  <conditionalFormatting sqref="B35">
    <cfRule type="cellIs" dxfId="329" priority="81" operator="equal">
      <formula>" "</formula>
    </cfRule>
  </conditionalFormatting>
  <conditionalFormatting sqref="B37">
    <cfRule type="cellIs" dxfId="328" priority="80" operator="equal">
      <formula>" "</formula>
    </cfRule>
  </conditionalFormatting>
  <conditionalFormatting sqref="C40:C42 C44:C45">
    <cfRule type="cellIs" dxfId="327" priority="75" operator="equal">
      <formula>" "</formula>
    </cfRule>
    <cfRule type="cellIs" dxfId="326" priority="79" operator="equal">
      <formula>" "</formula>
    </cfRule>
  </conditionalFormatting>
  <conditionalFormatting sqref="C40">
    <cfRule type="cellIs" dxfId="325" priority="78" operator="equal">
      <formula>" "</formula>
    </cfRule>
  </conditionalFormatting>
  <conditionalFormatting sqref="C41">
    <cfRule type="cellIs" dxfId="324" priority="77" operator="equal">
      <formula>" "</formula>
    </cfRule>
  </conditionalFormatting>
  <conditionalFormatting sqref="C42">
    <cfRule type="cellIs" dxfId="323" priority="76" operator="equal">
      <formula>" "</formula>
    </cfRule>
  </conditionalFormatting>
  <conditionalFormatting sqref="C35">
    <cfRule type="expression" dxfId="322" priority="74">
      <formula>$B$35="Počet zpracovatelů:"</formula>
    </cfRule>
  </conditionalFormatting>
  <conditionalFormatting sqref="C44">
    <cfRule type="expression" dxfId="321" priority="73">
      <formula>$B$44="Smlouva o zpracování OÚ:"</formula>
    </cfRule>
  </conditionalFormatting>
  <conditionalFormatting sqref="B48:C48">
    <cfRule type="cellIs" dxfId="320" priority="72" operator="equal">
      <formula>" "</formula>
    </cfRule>
  </conditionalFormatting>
  <conditionalFormatting sqref="B49:C53 B55:C55 B54">
    <cfRule type="cellIs" dxfId="319" priority="71" operator="equal">
      <formula>" "</formula>
    </cfRule>
  </conditionalFormatting>
  <conditionalFormatting sqref="B47">
    <cfRule type="cellIs" dxfId="318" priority="70" operator="equal">
      <formula>" "</formula>
    </cfRule>
  </conditionalFormatting>
  <conditionalFormatting sqref="C48:C53 C55">
    <cfRule type="cellIs" dxfId="317" priority="63" operator="equal">
      <formula>" "</formula>
    </cfRule>
    <cfRule type="cellIs" dxfId="316" priority="69" operator="equal">
      <formula>" "</formula>
    </cfRule>
  </conditionalFormatting>
  <conditionalFormatting sqref="C49">
    <cfRule type="cellIs" dxfId="315" priority="68" operator="equal">
      <formula>" "</formula>
    </cfRule>
  </conditionalFormatting>
  <conditionalFormatting sqref="C50">
    <cfRule type="cellIs" dxfId="314" priority="67" operator="equal">
      <formula>" "</formula>
    </cfRule>
  </conditionalFormatting>
  <conditionalFormatting sqref="C51">
    <cfRule type="cellIs" dxfId="313" priority="66" operator="equal">
      <formula>" "</formula>
    </cfRule>
  </conditionalFormatting>
  <conditionalFormatting sqref="C52">
    <cfRule type="cellIs" dxfId="312" priority="65" operator="equal">
      <formula>" "</formula>
    </cfRule>
  </conditionalFormatting>
  <conditionalFormatting sqref="C53">
    <cfRule type="cellIs" dxfId="311" priority="64" operator="equal">
      <formula>" "</formula>
    </cfRule>
  </conditionalFormatting>
  <conditionalFormatting sqref="B58:C58">
    <cfRule type="cellIs" dxfId="310" priority="62" operator="equal">
      <formula>" "</formula>
    </cfRule>
  </conditionalFormatting>
  <conditionalFormatting sqref="B59:C65">
    <cfRule type="cellIs" dxfId="309" priority="61" operator="equal">
      <formula>" "</formula>
    </cfRule>
  </conditionalFormatting>
  <conditionalFormatting sqref="B57">
    <cfRule type="cellIs" dxfId="308" priority="60" operator="equal">
      <formula>" "</formula>
    </cfRule>
  </conditionalFormatting>
  <conditionalFormatting sqref="C58:C65">
    <cfRule type="cellIs" dxfId="307" priority="53" operator="equal">
      <formula>" "</formula>
    </cfRule>
    <cfRule type="cellIs" dxfId="306" priority="59" operator="equal">
      <formula>" "</formula>
    </cfRule>
  </conditionalFormatting>
  <conditionalFormatting sqref="C59">
    <cfRule type="cellIs" dxfId="305" priority="58" operator="equal">
      <formula>" "</formula>
    </cfRule>
  </conditionalFormatting>
  <conditionalFormatting sqref="C60">
    <cfRule type="cellIs" dxfId="304" priority="57" operator="equal">
      <formula>" "</formula>
    </cfRule>
  </conditionalFormatting>
  <conditionalFormatting sqref="C61">
    <cfRule type="cellIs" dxfId="303" priority="56" operator="equal">
      <formula>" "</formula>
    </cfRule>
  </conditionalFormatting>
  <conditionalFormatting sqref="C62">
    <cfRule type="cellIs" dxfId="302" priority="55" operator="equal">
      <formula>" "</formula>
    </cfRule>
  </conditionalFormatting>
  <conditionalFormatting sqref="C63">
    <cfRule type="cellIs" dxfId="301" priority="54" operator="equal">
      <formula>" "</formula>
    </cfRule>
  </conditionalFormatting>
  <conditionalFormatting sqref="C64">
    <cfRule type="expression" dxfId="300" priority="52">
      <formula>$B$64="Smlouva o zpracování OÚ:"</formula>
    </cfRule>
  </conditionalFormatting>
  <conditionalFormatting sqref="B68:C68">
    <cfRule type="cellIs" dxfId="299" priority="51" operator="equal">
      <formula>" "</formula>
    </cfRule>
  </conditionalFormatting>
  <conditionalFormatting sqref="B69:C75">
    <cfRule type="cellIs" dxfId="298" priority="50" operator="equal">
      <formula>" "</formula>
    </cfRule>
  </conditionalFormatting>
  <conditionalFormatting sqref="B67">
    <cfRule type="cellIs" dxfId="297" priority="49" operator="equal">
      <formula>" "</formula>
    </cfRule>
  </conditionalFormatting>
  <conditionalFormatting sqref="C68:C75">
    <cfRule type="cellIs" dxfId="296" priority="42" operator="equal">
      <formula>" "</formula>
    </cfRule>
    <cfRule type="cellIs" dxfId="295" priority="48" operator="equal">
      <formula>" "</formula>
    </cfRule>
  </conditionalFormatting>
  <conditionalFormatting sqref="C69">
    <cfRule type="cellIs" dxfId="294" priority="47" operator="equal">
      <formula>" "</formula>
    </cfRule>
  </conditionalFormatting>
  <conditionalFormatting sqref="C70">
    <cfRule type="cellIs" dxfId="293" priority="46" operator="equal">
      <formula>" "</formula>
    </cfRule>
  </conditionalFormatting>
  <conditionalFormatting sqref="C71">
    <cfRule type="cellIs" dxfId="292" priority="45" operator="equal">
      <formula>" "</formula>
    </cfRule>
  </conditionalFormatting>
  <conditionalFormatting sqref="C72">
    <cfRule type="cellIs" dxfId="291" priority="44" operator="equal">
      <formula>" "</formula>
    </cfRule>
  </conditionalFormatting>
  <conditionalFormatting sqref="C73">
    <cfRule type="cellIs" dxfId="290" priority="43" operator="equal">
      <formula>" "</formula>
    </cfRule>
  </conditionalFormatting>
  <conditionalFormatting sqref="C74">
    <cfRule type="expression" dxfId="289" priority="41">
      <formula>$B$74="Smlouva o zpracování OÚ:"</formula>
    </cfRule>
  </conditionalFormatting>
  <conditionalFormatting sqref="B78:C78">
    <cfRule type="cellIs" dxfId="288" priority="40" operator="equal">
      <formula>" "</formula>
    </cfRule>
  </conditionalFormatting>
  <conditionalFormatting sqref="B79:C85">
    <cfRule type="cellIs" dxfId="287" priority="39" operator="equal">
      <formula>" "</formula>
    </cfRule>
  </conditionalFormatting>
  <conditionalFormatting sqref="B77">
    <cfRule type="cellIs" dxfId="286" priority="38" operator="equal">
      <formula>" "</formula>
    </cfRule>
  </conditionalFormatting>
  <conditionalFormatting sqref="C78:C85">
    <cfRule type="cellIs" dxfId="285" priority="31" operator="equal">
      <formula>" "</formula>
    </cfRule>
    <cfRule type="cellIs" dxfId="284" priority="37" operator="equal">
      <formula>" "</formula>
    </cfRule>
  </conditionalFormatting>
  <conditionalFormatting sqref="C79">
    <cfRule type="cellIs" dxfId="283" priority="36" operator="equal">
      <formula>" "</formula>
    </cfRule>
  </conditionalFormatting>
  <conditionalFormatting sqref="C80">
    <cfRule type="cellIs" dxfId="282" priority="35" operator="equal">
      <formula>" "</formula>
    </cfRule>
  </conditionalFormatting>
  <conditionalFormatting sqref="C81">
    <cfRule type="cellIs" dxfId="281" priority="34" operator="equal">
      <formula>" "</formula>
    </cfRule>
  </conditionalFormatting>
  <conditionalFormatting sqref="C82">
    <cfRule type="cellIs" dxfId="280" priority="33" operator="equal">
      <formula>" "</formula>
    </cfRule>
  </conditionalFormatting>
  <conditionalFormatting sqref="C83">
    <cfRule type="cellIs" dxfId="279" priority="32" operator="equal">
      <formula>" "</formula>
    </cfRule>
  </conditionalFormatting>
  <conditionalFormatting sqref="C84">
    <cfRule type="expression" dxfId="278" priority="30">
      <formula>$B$84="Smlouva o zpracování OÚ:"</formula>
    </cfRule>
  </conditionalFormatting>
  <conditionalFormatting sqref="C54">
    <cfRule type="cellIs" dxfId="277" priority="29" operator="equal">
      <formula>" "</formula>
    </cfRule>
  </conditionalFormatting>
  <conditionalFormatting sqref="C54">
    <cfRule type="cellIs" dxfId="276" priority="27" operator="equal">
      <formula>" "</formula>
    </cfRule>
    <cfRule type="cellIs" dxfId="275" priority="28" operator="equal">
      <formula>" "</formula>
    </cfRule>
  </conditionalFormatting>
  <conditionalFormatting sqref="C54">
    <cfRule type="expression" dxfId="274" priority="26">
      <formula>$B$54="Smlouva o zpracování OÚ:"</formula>
    </cfRule>
  </conditionalFormatting>
  <conditionalFormatting sqref="C38">
    <cfRule type="cellIs" dxfId="273" priority="25" operator="equal">
      <formula>" "</formula>
    </cfRule>
  </conditionalFormatting>
  <conditionalFormatting sqref="C39">
    <cfRule type="cellIs" dxfId="272" priority="24" operator="equal">
      <formula>" "</formula>
    </cfRule>
  </conditionalFormatting>
  <conditionalFormatting sqref="C38:C39">
    <cfRule type="cellIs" dxfId="271" priority="21" operator="equal">
      <formula>" "</formula>
    </cfRule>
    <cfRule type="cellIs" dxfId="270" priority="23" operator="equal">
      <formula>" "</formula>
    </cfRule>
  </conditionalFormatting>
  <conditionalFormatting sqref="C39">
    <cfRule type="cellIs" dxfId="269" priority="22" operator="equal">
      <formula>" "</formula>
    </cfRule>
  </conditionalFormatting>
  <conditionalFormatting sqref="C22">
    <cfRule type="cellIs" dxfId="268" priority="19" operator="equal">
      <formula>"NEVÍM"</formula>
    </cfRule>
    <cfRule type="cellIs" dxfId="267" priority="20" operator="equal">
      <formula>"ANO"</formula>
    </cfRule>
  </conditionalFormatting>
  <conditionalFormatting sqref="C20">
    <cfRule type="expression" dxfId="266" priority="18">
      <formula>$B$20="      - jejich druh:"</formula>
    </cfRule>
  </conditionalFormatting>
  <conditionalFormatting sqref="C21">
    <cfRule type="expression" dxfId="265" priority="17">
      <formula>$B$20="      - jejich druh:"</formula>
    </cfRule>
  </conditionalFormatting>
  <conditionalFormatting sqref="C19">
    <cfRule type="cellIs" dxfId="264" priority="16" operator="equal">
      <formula>"NEVÍM"</formula>
    </cfRule>
  </conditionalFormatting>
  <conditionalFormatting sqref="C32">
    <cfRule type="cellIs" dxfId="263" priority="14" operator="equal">
      <formula>"NEVÍM"</formula>
    </cfRule>
    <cfRule type="cellIs" dxfId="262" priority="15" operator="equal">
      <formula>"ANO"</formula>
    </cfRule>
  </conditionalFormatting>
  <conditionalFormatting sqref="C29">
    <cfRule type="cellIs" dxfId="261" priority="12" operator="equal">
      <formula>"NEVÍM"</formula>
    </cfRule>
    <cfRule type="cellIs" dxfId="260" priority="13" operator="equal">
      <formula>"ANO"</formula>
    </cfRule>
  </conditionalFormatting>
  <conditionalFormatting sqref="C31">
    <cfRule type="expression" dxfId="259" priority="2">
      <formula>$C$30="NE"</formula>
    </cfRule>
  </conditionalFormatting>
  <conditionalFormatting sqref="B31">
    <cfRule type="expression" dxfId="258" priority="1">
      <formula>$C$30="NE"</formula>
    </cfRule>
  </conditionalFormatting>
  <dataValidations count="1">
    <dataValidation type="whole" allowBlank="1" showInputMessage="1" showErrorMessage="1" sqref="C46:C47 C56:C57 C66:C67 C76:C77 C35:C37" xr:uid="{00000000-0002-0000-0400-000000000000}">
      <formula1>1</formula1>
      <formula2>5</formula2>
    </dataValidation>
  </dataValidations>
  <hyperlinks>
    <hyperlink ref="C7" r:id="rId1" xr:uid="{00000000-0004-0000-0400-000000000000}"/>
    <hyperlink ref="C42" r:id="rId2" xr:uid="{00000000-0004-0000-0400-000001000000}"/>
  </hyperlinks>
  <pageMargins left="0.7" right="0.7" top="0.78740157499999996" bottom="0.78740157499999996" header="0.3" footer="0.3"/>
  <pageSetup paperSize="9" orientation="landscape"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36A704A1-415A-4B7F-AA46-C08276854BA8}">
            <xm:f>'[Speciální stavební úřad.xlsx]Data'!#REF!</xm:f>
            <x14:dxf>
              <fill>
                <patternFill>
                  <bgColor rgb="FFFF0000"/>
                </patternFill>
              </fill>
            </x14:dxf>
          </x14:cfRule>
          <x14:cfRule type="cellIs" priority="11" operator="equal" id="{64E1F82B-C234-4F1D-9763-557E9DC13067}">
            <xm:f>'[Speciální stavební úřad.xlsx]Data'!#REF!</xm:f>
            <x14:dxf>
              <fill>
                <patternFill>
                  <bgColor rgb="FFFF0000"/>
                </patternFill>
              </fill>
            </x14:dxf>
          </x14:cfRule>
          <xm:sqref>C25</xm:sqref>
        </x14:conditionalFormatting>
        <x14:conditionalFormatting xmlns:xm="http://schemas.microsoft.com/office/excel/2006/main">
          <x14:cfRule type="cellIs" priority="6" operator="equal" id="{137E39CA-DB21-4242-A0EB-F98DFD6AE74D}">
            <xm:f>'[Speciální stavební úřad.xlsx]Data'!#REF!</xm:f>
            <x14:dxf>
              <fill>
                <patternFill>
                  <bgColor rgb="FFFF0000"/>
                </patternFill>
              </fill>
            </x14:dxf>
          </x14:cfRule>
          <x14:cfRule type="cellIs" priority="7" operator="equal" id="{5DF13871-B819-4694-A34B-C5D4C70C2C1C}">
            <xm:f>'[Speciální stavební úřad.xlsx]Data'!#REF!</xm:f>
            <x14:dxf>
              <fill>
                <patternFill>
                  <bgColor rgb="FFFF0000"/>
                </patternFill>
              </fill>
            </x14:dxf>
          </x14:cfRule>
          <x14:cfRule type="cellIs" priority="8" operator="equal" id="{7B1A9A69-0360-4DDC-932E-46CA7A1F587C}">
            <xm:f>'[Speciální stavební úřad.xlsx]Data'!#REF!</xm:f>
            <x14:dxf>
              <fill>
                <patternFill>
                  <bgColor rgb="FFFF0000"/>
                </patternFill>
              </fill>
            </x14:dxf>
          </x14:cfRule>
          <x14:cfRule type="cellIs" priority="9" operator="equal" id="{306BFDD5-444D-4A4F-B4F8-09B31C7FDFF0}">
            <xm:f>'[Speciální stavební úřad.xlsx]Data'!#REF!</xm:f>
            <x14:dxf>
              <fill>
                <patternFill>
                  <bgColor rgb="FFFF0000"/>
                </patternFill>
              </fill>
            </x14:dxf>
          </x14:cfRule>
          <xm:sqref>C16</xm:sqref>
        </x14:conditionalFormatting>
        <x14:conditionalFormatting xmlns:xm="http://schemas.microsoft.com/office/excel/2006/main">
          <x14:cfRule type="cellIs" priority="5" operator="equal" id="{5C3F1ADD-B60C-444A-8A0B-28A603E234AF}">
            <xm:f>'[Speciální stavební úřad.xlsx]Data'!#REF!</xm:f>
            <x14:dxf>
              <fill>
                <patternFill>
                  <bgColor rgb="FFFF0000"/>
                </patternFill>
              </fill>
            </x14:dxf>
          </x14:cfRule>
          <xm:sqref>C30</xm:sqref>
        </x14:conditionalFormatting>
        <x14:conditionalFormatting xmlns:xm="http://schemas.microsoft.com/office/excel/2006/main">
          <x14:cfRule type="cellIs" priority="3" operator="equal" id="{3C8B585A-279E-46E5-B50D-A2734160CFA2}">
            <xm:f>'[Speciální stavební úřad.xlsx]Data'!#REF!</xm:f>
            <x14:dxf>
              <fill>
                <patternFill>
                  <bgColor rgb="FFFF0000"/>
                </patternFill>
              </fill>
            </x14:dxf>
          </x14:cfRule>
          <x14:cfRule type="cellIs" priority="4" operator="equal" id="{4FD98877-DC65-446F-99F9-E7D9D3B3BC5E}">
            <xm:f>'[Speciální stavební úřad.xlsx]Data'!#REF!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1000000}">
          <x14:formula1>
            <xm:f>'V:\GDPR\Agendy odborů\ODS\[Speciální stavební úřad.xlsx]Data'!#REF!</xm:f>
          </x14:formula1>
          <xm:sqref>C16</xm:sqref>
        </x14:dataValidation>
        <x14:dataValidation type="list" allowBlank="1" showInputMessage="1" showErrorMessage="1" xr:uid="{00000000-0002-0000-0400-000002000000}">
          <x14:formula1>
            <xm:f>'V:\GDPR\Agendy odborů\ODS\[Speciální stavební úřad.xlsx]Data'!#REF!</xm:f>
          </x14:formula1>
          <xm:sqref>C25 C19 C22 C29:C34 C44 C54 C64 C74 C84 C15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85"/>
  <sheetViews>
    <sheetView zoomScaleNormal="100" workbookViewId="0">
      <selection activeCell="C9" sqref="C9"/>
    </sheetView>
  </sheetViews>
  <sheetFormatPr defaultColWidth="9.140625" defaultRowHeight="15"/>
  <cols>
    <col min="1" max="1" width="3.28515625" style="16" customWidth="1"/>
    <col min="2" max="2" width="31.28515625" style="21" customWidth="1"/>
    <col min="3" max="3" width="65" style="16" customWidth="1"/>
    <col min="4" max="4" width="53.42578125" style="16" customWidth="1"/>
    <col min="5" max="16384" width="9.140625" style="16"/>
  </cols>
  <sheetData>
    <row r="1" spans="1:4">
      <c r="B1" s="17"/>
      <c r="C1" s="18"/>
    </row>
    <row r="2" spans="1:4" ht="15.75">
      <c r="A2" s="19"/>
      <c r="B2" s="1" t="s">
        <v>0</v>
      </c>
      <c r="C2" s="2" t="s">
        <v>68</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c r="A9" s="19"/>
      <c r="B9" s="1" t="s">
        <v>11</v>
      </c>
      <c r="C9" s="4" t="s">
        <v>145</v>
      </c>
      <c r="D9" s="20"/>
    </row>
    <row r="10" spans="1:4" ht="30">
      <c r="A10" s="19"/>
      <c r="B10" s="1" t="s">
        <v>12</v>
      </c>
      <c r="C10" s="4" t="s">
        <v>92</v>
      </c>
      <c r="D10" s="20"/>
    </row>
    <row r="11" spans="1:4">
      <c r="B11" s="7"/>
      <c r="C11" s="8"/>
    </row>
    <row r="12" spans="1:4">
      <c r="A12" s="19"/>
      <c r="B12" s="1" t="s">
        <v>13</v>
      </c>
      <c r="C12" s="9">
        <v>100</v>
      </c>
      <c r="D12" s="20"/>
    </row>
    <row r="13" spans="1:4">
      <c r="A13" s="19"/>
      <c r="B13" s="1" t="s">
        <v>14</v>
      </c>
      <c r="C13" s="4" t="s">
        <v>15</v>
      </c>
      <c r="D13" s="20"/>
    </row>
    <row r="14" spans="1:4">
      <c r="A14" s="19"/>
      <c r="B14" s="1" t="s">
        <v>16</v>
      </c>
      <c r="C14" s="4" t="s">
        <v>17</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84</v>
      </c>
      <c r="D23" s="20"/>
    </row>
    <row r="24" spans="1:4" ht="30">
      <c r="A24" s="19"/>
      <c r="B24" s="10" t="s">
        <v>28</v>
      </c>
      <c r="C24" s="4" t="s">
        <v>69</v>
      </c>
      <c r="D24" s="20"/>
    </row>
    <row r="25" spans="1:4">
      <c r="A25" s="19"/>
      <c r="B25" s="10" t="s">
        <v>30</v>
      </c>
      <c r="C25" s="4" t="s">
        <v>21</v>
      </c>
      <c r="D25" s="20"/>
    </row>
    <row r="26" spans="1:4">
      <c r="A26" s="19"/>
      <c r="B26" s="10" t="s">
        <v>31</v>
      </c>
      <c r="C26" s="4" t="s">
        <v>32</v>
      </c>
      <c r="D26" s="20"/>
    </row>
    <row r="27" spans="1:4">
      <c r="A27" s="19"/>
      <c r="B27" s="1" t="s">
        <v>33</v>
      </c>
      <c r="C27" s="4" t="s">
        <v>34</v>
      </c>
      <c r="D27" s="20"/>
    </row>
    <row r="28" spans="1:4" ht="30">
      <c r="A28" s="19"/>
      <c r="B28" s="1" t="s">
        <v>35</v>
      </c>
      <c r="C28" s="4" t="s">
        <v>70</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t="s">
        <v>41</v>
      </c>
      <c r="D38" s="20"/>
    </row>
    <row r="39" spans="1:4">
      <c r="A39" s="19"/>
      <c r="B39" s="1" t="str">
        <f>IF(C35&gt;0,"se sídlem:"," ")</f>
        <v>se sídlem:</v>
      </c>
      <c r="C39" s="4" t="s">
        <v>42</v>
      </c>
      <c r="D39" s="20"/>
    </row>
    <row r="40" spans="1:4">
      <c r="A40" s="19"/>
      <c r="B40" s="1" t="str">
        <f>IF(C35&gt;0,"IČ:"," ")</f>
        <v>IČ:</v>
      </c>
      <c r="C40" s="14">
        <v>279773</v>
      </c>
      <c r="D40" s="20"/>
    </row>
    <row r="41" spans="1:4">
      <c r="A41" s="19"/>
      <c r="B41" s="1" t="str">
        <f>IF(C35&gt;0,"odpovědná osoba:"," ")</f>
        <v>odpovědná osoba:</v>
      </c>
      <c r="C41" s="4" t="s">
        <v>43</v>
      </c>
      <c r="D41" s="20"/>
    </row>
    <row r="42" spans="1:4">
      <c r="A42" s="19"/>
      <c r="B42" s="1" t="str">
        <f>IF(C35&gt;0,"e-mail:"," ")</f>
        <v>e-mail:</v>
      </c>
      <c r="C42" s="5" t="s">
        <v>44</v>
      </c>
      <c r="D42" s="20"/>
    </row>
    <row r="43" spans="1:4">
      <c r="A43" s="19"/>
      <c r="B43" s="1" t="str">
        <f>IF(C35&gt;0,"telefon:"," ")</f>
        <v>telefon:</v>
      </c>
      <c r="C43" s="15">
        <v>465466111</v>
      </c>
      <c r="D43" s="20"/>
    </row>
    <row r="44" spans="1:4">
      <c r="A44" s="19"/>
      <c r="B44" s="1" t="str">
        <f>IF(C35&gt;0,"Smlouva o zpracování OÚ:"," ")</f>
        <v>Smlouva o zpracování OÚ:</v>
      </c>
      <c r="C44" s="4" t="s">
        <v>45</v>
      </c>
      <c r="D44" s="20"/>
    </row>
    <row r="45" spans="1:4">
      <c r="A45" s="19"/>
      <c r="B45" s="1" t="str">
        <f>IF(AND(C35&gt;0,C44=[6]Data!C5),"Právní předpis:"," ")</f>
        <v>Právní předpis:</v>
      </c>
      <c r="C45" s="4" t="s">
        <v>71</v>
      </c>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IF(AND(C35&gt;1,C54=[6]Data!C5),"Právní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IF(AND(C35&gt;2,C64=[6]Data!C5),"Právní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IF(AND(C35&gt;3,C74=[6]Data!C35),"Právní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IF(AND(C35&gt;4,C84=[6]Data!C45),"Právní předpis:"," ")</f>
        <v xml:space="preserve"> </v>
      </c>
      <c r="C85" s="4" t="str">
        <f>IF(B85=" "," ","")</f>
        <v xml:space="preserve"> </v>
      </c>
      <c r="D85" s="20"/>
    </row>
  </sheetData>
  <conditionalFormatting sqref="B38">
    <cfRule type="cellIs" dxfId="248" priority="83" operator="equal">
      <formula>" "</formula>
    </cfRule>
  </conditionalFormatting>
  <conditionalFormatting sqref="B40:C42 B39 B44:C45 B43">
    <cfRule type="cellIs" dxfId="247" priority="82" operator="equal">
      <formula>" "</formula>
    </cfRule>
  </conditionalFormatting>
  <conditionalFormatting sqref="B35">
    <cfRule type="cellIs" dxfId="246" priority="81" operator="equal">
      <formula>" "</formula>
    </cfRule>
  </conditionalFormatting>
  <conditionalFormatting sqref="B37">
    <cfRule type="cellIs" dxfId="245" priority="80" operator="equal">
      <formula>" "</formula>
    </cfRule>
  </conditionalFormatting>
  <conditionalFormatting sqref="C40:C42 C44:C45">
    <cfRule type="cellIs" dxfId="244" priority="75" operator="equal">
      <formula>" "</formula>
    </cfRule>
    <cfRule type="cellIs" dxfId="243" priority="79" operator="equal">
      <formula>" "</formula>
    </cfRule>
  </conditionalFormatting>
  <conditionalFormatting sqref="C40">
    <cfRule type="cellIs" dxfId="242" priority="78" operator="equal">
      <formula>" "</formula>
    </cfRule>
  </conditionalFormatting>
  <conditionalFormatting sqref="C41">
    <cfRule type="cellIs" dxfId="241" priority="77" operator="equal">
      <formula>" "</formula>
    </cfRule>
  </conditionalFormatting>
  <conditionalFormatting sqref="C42">
    <cfRule type="cellIs" dxfId="240" priority="76" operator="equal">
      <formula>" "</formula>
    </cfRule>
  </conditionalFormatting>
  <conditionalFormatting sqref="C35">
    <cfRule type="expression" dxfId="239" priority="74">
      <formula>$B$35="Počet zpracovatelů:"</formula>
    </cfRule>
  </conditionalFormatting>
  <conditionalFormatting sqref="C44">
    <cfRule type="expression" dxfId="238" priority="73">
      <formula>$B$44="Smlouva o zpracování OÚ:"</formula>
    </cfRule>
  </conditionalFormatting>
  <conditionalFormatting sqref="B48:C48">
    <cfRule type="cellIs" dxfId="237" priority="72" operator="equal">
      <formula>" "</formula>
    </cfRule>
  </conditionalFormatting>
  <conditionalFormatting sqref="B49:C53 B55:C55 B54">
    <cfRule type="cellIs" dxfId="236" priority="71" operator="equal">
      <formula>" "</formula>
    </cfRule>
  </conditionalFormatting>
  <conditionalFormatting sqref="B47">
    <cfRule type="cellIs" dxfId="235" priority="70" operator="equal">
      <formula>" "</formula>
    </cfRule>
  </conditionalFormatting>
  <conditionalFormatting sqref="C48:C53 C55">
    <cfRule type="cellIs" dxfId="234" priority="63" operator="equal">
      <formula>" "</formula>
    </cfRule>
    <cfRule type="cellIs" dxfId="233" priority="69" operator="equal">
      <formula>" "</formula>
    </cfRule>
  </conditionalFormatting>
  <conditionalFormatting sqref="C49">
    <cfRule type="cellIs" dxfId="232" priority="68" operator="equal">
      <formula>" "</formula>
    </cfRule>
  </conditionalFormatting>
  <conditionalFormatting sqref="C50">
    <cfRule type="cellIs" dxfId="231" priority="67" operator="equal">
      <formula>" "</formula>
    </cfRule>
  </conditionalFormatting>
  <conditionalFormatting sqref="C51">
    <cfRule type="cellIs" dxfId="230" priority="66" operator="equal">
      <formula>" "</formula>
    </cfRule>
  </conditionalFormatting>
  <conditionalFormatting sqref="C52">
    <cfRule type="cellIs" dxfId="229" priority="65" operator="equal">
      <formula>" "</formula>
    </cfRule>
  </conditionalFormatting>
  <conditionalFormatting sqref="C53">
    <cfRule type="cellIs" dxfId="228" priority="64" operator="equal">
      <formula>" "</formula>
    </cfRule>
  </conditionalFormatting>
  <conditionalFormatting sqref="B58:C58">
    <cfRule type="cellIs" dxfId="227" priority="62" operator="equal">
      <formula>" "</formula>
    </cfRule>
  </conditionalFormatting>
  <conditionalFormatting sqref="B59:C65">
    <cfRule type="cellIs" dxfId="226" priority="61" operator="equal">
      <formula>" "</formula>
    </cfRule>
  </conditionalFormatting>
  <conditionalFormatting sqref="B57">
    <cfRule type="cellIs" dxfId="225" priority="60" operator="equal">
      <formula>" "</formula>
    </cfRule>
  </conditionalFormatting>
  <conditionalFormatting sqref="C58:C65">
    <cfRule type="cellIs" dxfId="224" priority="53" operator="equal">
      <formula>" "</formula>
    </cfRule>
    <cfRule type="cellIs" dxfId="223" priority="59" operator="equal">
      <formula>" "</formula>
    </cfRule>
  </conditionalFormatting>
  <conditionalFormatting sqref="C59">
    <cfRule type="cellIs" dxfId="222" priority="58" operator="equal">
      <formula>" "</formula>
    </cfRule>
  </conditionalFormatting>
  <conditionalFormatting sqref="C60">
    <cfRule type="cellIs" dxfId="221" priority="57" operator="equal">
      <formula>" "</formula>
    </cfRule>
  </conditionalFormatting>
  <conditionalFormatting sqref="C61">
    <cfRule type="cellIs" dxfId="220" priority="56" operator="equal">
      <formula>" "</formula>
    </cfRule>
  </conditionalFormatting>
  <conditionalFormatting sqref="C62">
    <cfRule type="cellIs" dxfId="219" priority="55" operator="equal">
      <formula>" "</formula>
    </cfRule>
  </conditionalFormatting>
  <conditionalFormatting sqref="C63">
    <cfRule type="cellIs" dxfId="218" priority="54" operator="equal">
      <formula>" "</formula>
    </cfRule>
  </conditionalFormatting>
  <conditionalFormatting sqref="C64">
    <cfRule type="expression" dxfId="217" priority="52">
      <formula>$B$64="Smlouva o zpracování OÚ:"</formula>
    </cfRule>
  </conditionalFormatting>
  <conditionalFormatting sqref="B68:C68">
    <cfRule type="cellIs" dxfId="216" priority="51" operator="equal">
      <formula>" "</formula>
    </cfRule>
  </conditionalFormatting>
  <conditionalFormatting sqref="B69:C75">
    <cfRule type="cellIs" dxfId="215" priority="50" operator="equal">
      <formula>" "</formula>
    </cfRule>
  </conditionalFormatting>
  <conditionalFormatting sqref="B67">
    <cfRule type="cellIs" dxfId="214" priority="49" operator="equal">
      <formula>" "</formula>
    </cfRule>
  </conditionalFormatting>
  <conditionalFormatting sqref="C68:C75">
    <cfRule type="cellIs" dxfId="213" priority="42" operator="equal">
      <formula>" "</formula>
    </cfRule>
    <cfRule type="cellIs" dxfId="212" priority="48" operator="equal">
      <formula>" "</formula>
    </cfRule>
  </conditionalFormatting>
  <conditionalFormatting sqref="C69">
    <cfRule type="cellIs" dxfId="211" priority="47" operator="equal">
      <formula>" "</formula>
    </cfRule>
  </conditionalFormatting>
  <conditionalFormatting sqref="C70">
    <cfRule type="cellIs" dxfId="210" priority="46" operator="equal">
      <formula>" "</formula>
    </cfRule>
  </conditionalFormatting>
  <conditionalFormatting sqref="C71">
    <cfRule type="cellIs" dxfId="209" priority="45" operator="equal">
      <formula>" "</formula>
    </cfRule>
  </conditionalFormatting>
  <conditionalFormatting sqref="C72">
    <cfRule type="cellIs" dxfId="208" priority="44" operator="equal">
      <formula>" "</formula>
    </cfRule>
  </conditionalFormatting>
  <conditionalFormatting sqref="C73">
    <cfRule type="cellIs" dxfId="207" priority="43" operator="equal">
      <formula>" "</formula>
    </cfRule>
  </conditionalFormatting>
  <conditionalFormatting sqref="C74">
    <cfRule type="expression" dxfId="206" priority="41">
      <formula>$B$74="Smlouva o zpracování OÚ:"</formula>
    </cfRule>
  </conditionalFormatting>
  <conditionalFormatting sqref="B78:C78">
    <cfRule type="cellIs" dxfId="205" priority="40" operator="equal">
      <formula>" "</formula>
    </cfRule>
  </conditionalFormatting>
  <conditionalFormatting sqref="B79:C85">
    <cfRule type="cellIs" dxfId="204" priority="39" operator="equal">
      <formula>" "</formula>
    </cfRule>
  </conditionalFormatting>
  <conditionalFormatting sqref="B77">
    <cfRule type="cellIs" dxfId="203" priority="38" operator="equal">
      <formula>" "</formula>
    </cfRule>
  </conditionalFormatting>
  <conditionalFormatting sqref="C78:C85">
    <cfRule type="cellIs" dxfId="202" priority="31" operator="equal">
      <formula>" "</formula>
    </cfRule>
    <cfRule type="cellIs" dxfId="201" priority="37" operator="equal">
      <formula>" "</formula>
    </cfRule>
  </conditionalFormatting>
  <conditionalFormatting sqref="C79">
    <cfRule type="cellIs" dxfId="200" priority="36" operator="equal">
      <formula>" "</formula>
    </cfRule>
  </conditionalFormatting>
  <conditionalFormatting sqref="C80">
    <cfRule type="cellIs" dxfId="199" priority="35" operator="equal">
      <formula>" "</formula>
    </cfRule>
  </conditionalFormatting>
  <conditionalFormatting sqref="C81">
    <cfRule type="cellIs" dxfId="198" priority="34" operator="equal">
      <formula>" "</formula>
    </cfRule>
  </conditionalFormatting>
  <conditionalFormatting sqref="C82">
    <cfRule type="cellIs" dxfId="197" priority="33" operator="equal">
      <formula>" "</formula>
    </cfRule>
  </conditionalFormatting>
  <conditionalFormatting sqref="C83">
    <cfRule type="cellIs" dxfId="196" priority="32" operator="equal">
      <formula>" "</formula>
    </cfRule>
  </conditionalFormatting>
  <conditionalFormatting sqref="C84">
    <cfRule type="expression" dxfId="195" priority="30">
      <formula>$B$84="Smlouva o zpracování OÚ:"</formula>
    </cfRule>
  </conditionalFormatting>
  <conditionalFormatting sqref="C54">
    <cfRule type="cellIs" dxfId="194" priority="29" operator="equal">
      <formula>" "</formula>
    </cfRule>
  </conditionalFormatting>
  <conditionalFormatting sqref="C54">
    <cfRule type="cellIs" dxfId="193" priority="27" operator="equal">
      <formula>" "</formula>
    </cfRule>
    <cfRule type="cellIs" dxfId="192" priority="28" operator="equal">
      <formula>" "</formula>
    </cfRule>
  </conditionalFormatting>
  <conditionalFormatting sqref="C54">
    <cfRule type="expression" dxfId="191" priority="26">
      <formula>$B$54="Smlouva o zpracování OÚ:"</formula>
    </cfRule>
  </conditionalFormatting>
  <conditionalFormatting sqref="C38">
    <cfRule type="cellIs" dxfId="190" priority="25" operator="equal">
      <formula>" "</formula>
    </cfRule>
  </conditionalFormatting>
  <conditionalFormatting sqref="C39">
    <cfRule type="cellIs" dxfId="189" priority="24" operator="equal">
      <formula>" "</formula>
    </cfRule>
  </conditionalFormatting>
  <conditionalFormatting sqref="C38:C39">
    <cfRule type="cellIs" dxfId="188" priority="21" operator="equal">
      <formula>" "</formula>
    </cfRule>
    <cfRule type="cellIs" dxfId="187" priority="23" operator="equal">
      <formula>" "</formula>
    </cfRule>
  </conditionalFormatting>
  <conditionalFormatting sqref="C39">
    <cfRule type="cellIs" dxfId="186" priority="22" operator="equal">
      <formula>" "</formula>
    </cfRule>
  </conditionalFormatting>
  <conditionalFormatting sqref="C22">
    <cfRule type="cellIs" dxfId="185" priority="19" operator="equal">
      <formula>"NEVÍM"</formula>
    </cfRule>
    <cfRule type="cellIs" dxfId="184" priority="20" operator="equal">
      <formula>"ANO"</formula>
    </cfRule>
  </conditionalFormatting>
  <conditionalFormatting sqref="C20">
    <cfRule type="expression" dxfId="183" priority="18">
      <formula>$B$20="      - jejich druh:"</formula>
    </cfRule>
  </conditionalFormatting>
  <conditionalFormatting sqref="C21">
    <cfRule type="expression" dxfId="182" priority="17">
      <formula>$B$20="      - jejich druh:"</formula>
    </cfRule>
  </conditionalFormatting>
  <conditionalFormatting sqref="C19">
    <cfRule type="cellIs" dxfId="181" priority="16" operator="equal">
      <formula>"NEVÍM"</formula>
    </cfRule>
  </conditionalFormatting>
  <conditionalFormatting sqref="C32">
    <cfRule type="cellIs" dxfId="180" priority="14" operator="equal">
      <formula>"NEVÍM"</formula>
    </cfRule>
    <cfRule type="cellIs" dxfId="179" priority="15" operator="equal">
      <formula>"ANO"</formula>
    </cfRule>
  </conditionalFormatting>
  <conditionalFormatting sqref="C29">
    <cfRule type="cellIs" dxfId="178" priority="12" operator="equal">
      <formula>"NEVÍM"</formula>
    </cfRule>
    <cfRule type="cellIs" dxfId="177" priority="13" operator="equal">
      <formula>"ANO"</formula>
    </cfRule>
  </conditionalFormatting>
  <conditionalFormatting sqref="C31">
    <cfRule type="expression" dxfId="176" priority="2">
      <formula>$C$30="NE"</formula>
    </cfRule>
  </conditionalFormatting>
  <conditionalFormatting sqref="B31">
    <cfRule type="expression" dxfId="175" priority="1">
      <formula>$C$30="NE"</formula>
    </cfRule>
  </conditionalFormatting>
  <dataValidations count="1">
    <dataValidation type="whole" allowBlank="1" showInputMessage="1" showErrorMessage="1" sqref="C46:C47 C56:C57 C66:C67 C76:C77 C35:C37" xr:uid="{00000000-0002-0000-0500-000000000000}">
      <formula1>1</formula1>
      <formula2>5</formula2>
    </dataValidation>
  </dataValidations>
  <hyperlinks>
    <hyperlink ref="C7" r:id="rId1" xr:uid="{00000000-0004-0000-0500-000000000000}"/>
    <hyperlink ref="C42" r:id="rId2" xr:uid="{00000000-0004-0000-0500-000001000000}"/>
  </hyperlinks>
  <pageMargins left="0.7" right="0.7" top="0.78740157499999996" bottom="0.78740157499999996" header="0.3" footer="0.3"/>
  <pageSetup paperSize="9" orientation="landscape"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DD10F8BA-BE4C-4EA3-A484-1211CAD47F70}">
            <xm:f>'[Stanice měření emisí.xlsx]Data'!#REF!</xm:f>
            <x14:dxf>
              <fill>
                <patternFill>
                  <bgColor rgb="FFFF0000"/>
                </patternFill>
              </fill>
            </x14:dxf>
          </x14:cfRule>
          <x14:cfRule type="cellIs" priority="11" operator="equal" id="{75BF5D1E-8CBD-4CDD-92B6-850840CB2B43}">
            <xm:f>'[Stanice měření emisí.xlsx]Data'!#REF!</xm:f>
            <x14:dxf>
              <fill>
                <patternFill>
                  <bgColor rgb="FFFF0000"/>
                </patternFill>
              </fill>
            </x14:dxf>
          </x14:cfRule>
          <xm:sqref>C25</xm:sqref>
        </x14:conditionalFormatting>
        <x14:conditionalFormatting xmlns:xm="http://schemas.microsoft.com/office/excel/2006/main">
          <x14:cfRule type="cellIs" priority="6" operator="equal" id="{2D486EFB-E738-4142-B3F1-91D765E4D366}">
            <xm:f>'[Stanice měření emisí.xlsx]Data'!#REF!</xm:f>
            <x14:dxf>
              <fill>
                <patternFill>
                  <bgColor rgb="FFFF0000"/>
                </patternFill>
              </fill>
            </x14:dxf>
          </x14:cfRule>
          <x14:cfRule type="cellIs" priority="7" operator="equal" id="{8D38548E-3ADB-43E1-B57F-5FB85D7D4E0F}">
            <xm:f>'[Stanice měření emisí.xlsx]Data'!#REF!</xm:f>
            <x14:dxf>
              <fill>
                <patternFill>
                  <bgColor rgb="FFFF0000"/>
                </patternFill>
              </fill>
            </x14:dxf>
          </x14:cfRule>
          <x14:cfRule type="cellIs" priority="8" operator="equal" id="{99F99F9E-2074-4208-881A-20323C1E53BA}">
            <xm:f>'[Stanice měření emisí.xlsx]Data'!#REF!</xm:f>
            <x14:dxf>
              <fill>
                <patternFill>
                  <bgColor rgb="FFFF0000"/>
                </patternFill>
              </fill>
            </x14:dxf>
          </x14:cfRule>
          <x14:cfRule type="cellIs" priority="9" operator="equal" id="{F2313D02-53A4-45D3-A6D4-B9D9B426F150}">
            <xm:f>'[Stanice měření emisí.xlsx]Data'!#REF!</xm:f>
            <x14:dxf>
              <fill>
                <patternFill>
                  <bgColor rgb="FFFF0000"/>
                </patternFill>
              </fill>
            </x14:dxf>
          </x14:cfRule>
          <xm:sqref>C16</xm:sqref>
        </x14:conditionalFormatting>
        <x14:conditionalFormatting xmlns:xm="http://schemas.microsoft.com/office/excel/2006/main">
          <x14:cfRule type="cellIs" priority="5" operator="equal" id="{A3896DCD-A0EB-46C1-A71F-8DF4D0A393ED}">
            <xm:f>'[Stanice měření emisí.xlsx]Data'!#REF!</xm:f>
            <x14:dxf>
              <fill>
                <patternFill>
                  <bgColor rgb="FFFF0000"/>
                </patternFill>
              </fill>
            </x14:dxf>
          </x14:cfRule>
          <xm:sqref>C30</xm:sqref>
        </x14:conditionalFormatting>
        <x14:conditionalFormatting xmlns:xm="http://schemas.microsoft.com/office/excel/2006/main">
          <x14:cfRule type="cellIs" priority="3" operator="equal" id="{1647C98D-2195-499A-AAF2-0AC8CF01C81E}">
            <xm:f>'[Stanice měření emisí.xlsx]Data'!#REF!</xm:f>
            <x14:dxf>
              <fill>
                <patternFill>
                  <bgColor rgb="FFFF0000"/>
                </patternFill>
              </fill>
            </x14:dxf>
          </x14:cfRule>
          <x14:cfRule type="cellIs" priority="4" operator="equal" id="{E0E7BCB4-0B0C-406B-BA55-86E798F4BE4E}">
            <xm:f>'[Stanice měření emisí.xlsx]Data'!#REF!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'V:\GDPR\Agendy odborů\ODS\[Stanice měření emisí.xlsx]Data'!#REF!</xm:f>
          </x14:formula1>
          <xm:sqref>C16</xm:sqref>
        </x14:dataValidation>
        <x14:dataValidation type="list" allowBlank="1" showInputMessage="1" showErrorMessage="1" xr:uid="{00000000-0002-0000-0500-000002000000}">
          <x14:formula1>
            <xm:f>'V:\GDPR\Agendy odborů\ODS\[Stanice měření emisí.xlsx]Data'!#REF!</xm:f>
          </x14:formula1>
          <xm:sqref>C25 C19 C22 C29:C34 C44 C54 C64 C74 C84 C15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5"/>
  <sheetViews>
    <sheetView zoomScaleNormal="100" workbookViewId="0">
      <selection activeCell="C15" sqref="C15"/>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72</v>
      </c>
      <c r="D2" s="20"/>
    </row>
    <row r="3" spans="1:4">
      <c r="A3" s="19"/>
      <c r="B3" s="1" t="s">
        <v>2</v>
      </c>
      <c r="C3" s="3" t="s">
        <v>73</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c r="A9" s="19"/>
      <c r="B9" s="1" t="s">
        <v>11</v>
      </c>
      <c r="C9" s="4" t="s">
        <v>145</v>
      </c>
      <c r="D9" s="20"/>
    </row>
    <row r="10" spans="1:4" ht="30">
      <c r="A10" s="19"/>
      <c r="B10" s="1" t="s">
        <v>12</v>
      </c>
      <c r="C10" s="4" t="s">
        <v>95</v>
      </c>
      <c r="D10" s="20"/>
    </row>
    <row r="11" spans="1:4">
      <c r="B11" s="7"/>
      <c r="C11" s="8"/>
    </row>
    <row r="12" spans="1:4">
      <c r="A12" s="19"/>
      <c r="B12" s="1" t="s">
        <v>13</v>
      </c>
      <c r="C12" s="9">
        <v>100</v>
      </c>
      <c r="D12" s="20"/>
    </row>
    <row r="13" spans="1:4">
      <c r="A13" s="19"/>
      <c r="B13" s="1" t="s">
        <v>14</v>
      </c>
      <c r="C13" s="4" t="s">
        <v>15</v>
      </c>
      <c r="D13" s="20"/>
    </row>
    <row r="14" spans="1:4">
      <c r="A14" s="19"/>
      <c r="B14" s="1" t="s">
        <v>16</v>
      </c>
      <c r="C14" s="4" t="s">
        <v>93</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c r="A23" s="19"/>
      <c r="B23" s="10" t="s">
        <v>27</v>
      </c>
      <c r="C23" s="4" t="s">
        <v>76</v>
      </c>
      <c r="D23" s="20"/>
    </row>
    <row r="24" spans="1:4" ht="30">
      <c r="A24" s="19"/>
      <c r="B24" s="10" t="s">
        <v>28</v>
      </c>
      <c r="C24" s="4" t="s">
        <v>74</v>
      </c>
      <c r="D24" s="20"/>
    </row>
    <row r="25" spans="1:4">
      <c r="A25" s="19"/>
      <c r="B25" s="10" t="s">
        <v>30</v>
      </c>
      <c r="C25" s="4" t="s">
        <v>21</v>
      </c>
      <c r="D25" s="20"/>
    </row>
    <row r="26" spans="1:4" ht="60">
      <c r="A26" s="19"/>
      <c r="B26" s="10" t="s">
        <v>31</v>
      </c>
      <c r="C26" s="4" t="s">
        <v>75</v>
      </c>
      <c r="D26" s="20"/>
    </row>
    <row r="27" spans="1:4">
      <c r="A27" s="19"/>
      <c r="B27" s="1" t="s">
        <v>33</v>
      </c>
      <c r="C27" s="4" t="s">
        <v>76</v>
      </c>
      <c r="D27" s="20"/>
    </row>
    <row r="28" spans="1:4" ht="30">
      <c r="A28" s="19"/>
      <c r="B28" s="1" t="s">
        <v>35</v>
      </c>
      <c r="C28" s="4" t="s">
        <v>70</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t="s">
        <v>41</v>
      </c>
      <c r="D38" s="20"/>
    </row>
    <row r="39" spans="1:4">
      <c r="A39" s="19"/>
      <c r="B39" s="1" t="str">
        <f>IF(C35&gt;0,"se sídlem:"," ")</f>
        <v>se sídlem:</v>
      </c>
      <c r="C39" s="4" t="s">
        <v>42</v>
      </c>
      <c r="D39" s="20"/>
    </row>
    <row r="40" spans="1:4">
      <c r="A40" s="19"/>
      <c r="B40" s="1" t="str">
        <f>IF(C35&gt;0,"IČ:"," ")</f>
        <v>IČ:</v>
      </c>
      <c r="C40" s="14">
        <v>279773</v>
      </c>
      <c r="D40" s="20"/>
    </row>
    <row r="41" spans="1:4">
      <c r="A41" s="19"/>
      <c r="B41" s="1" t="str">
        <f>IF(C35&gt;0,"odpovědná osoba:"," ")</f>
        <v>odpovědná osoba:</v>
      </c>
      <c r="C41" s="4" t="s">
        <v>43</v>
      </c>
      <c r="D41" s="20"/>
    </row>
    <row r="42" spans="1:4">
      <c r="A42" s="19"/>
      <c r="B42" s="1" t="str">
        <f>IF(C35&gt;0,"e-mail:"," ")</f>
        <v>e-mail:</v>
      </c>
      <c r="C42" s="5" t="s">
        <v>44</v>
      </c>
      <c r="D42" s="20"/>
    </row>
    <row r="43" spans="1:4">
      <c r="A43" s="19"/>
      <c r="B43" s="1" t="str">
        <f>IF(C35&gt;0,"telefon:"," ")</f>
        <v>telefon:</v>
      </c>
      <c r="C43" s="15">
        <v>465466111</v>
      </c>
      <c r="D43" s="20"/>
    </row>
    <row r="44" spans="1:4">
      <c r="A44" s="19"/>
      <c r="B44" s="1" t="str">
        <f>IF(C35&gt;0,"Smlouva o zpracování OÚ:"," ")</f>
        <v>Smlouva o zpracování OÚ:</v>
      </c>
      <c r="C44" s="4" t="s">
        <v>45</v>
      </c>
      <c r="D44" s="20"/>
    </row>
    <row r="45" spans="1:4">
      <c r="A45" s="19"/>
      <c r="B45" s="1" t="str">
        <f>IF(AND(C35&gt;0,C44=[7]Data!C5),"Právní předpis:"," ")</f>
        <v>Právní předpis:</v>
      </c>
      <c r="C45" s="4" t="s">
        <v>77</v>
      </c>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IF(AND(C35&gt;1,C54=[7]Data!C5),"Právní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IF(AND(C35&gt;2,C64=[7]Data!C5),"Právní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IF(AND(C35&gt;3,C74=[7]Data!C35),"Právní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IF(AND(C35&gt;4,C84=[7]Data!C45),"Právní předpis:"," ")</f>
        <v xml:space="preserve"> </v>
      </c>
      <c r="C85" s="4" t="str">
        <f>IF(B85=" "," ","")</f>
        <v xml:space="preserve"> </v>
      </c>
      <c r="D85" s="20"/>
    </row>
  </sheetData>
  <conditionalFormatting sqref="B38">
    <cfRule type="cellIs" dxfId="165" priority="83" operator="equal">
      <formula>" "</formula>
    </cfRule>
  </conditionalFormatting>
  <conditionalFormatting sqref="B40:C42 B39 B44:C45 B43">
    <cfRule type="cellIs" dxfId="164" priority="82" operator="equal">
      <formula>" "</formula>
    </cfRule>
  </conditionalFormatting>
  <conditionalFormatting sqref="B35">
    <cfRule type="cellIs" dxfId="163" priority="81" operator="equal">
      <formula>" "</formula>
    </cfRule>
  </conditionalFormatting>
  <conditionalFormatting sqref="B37">
    <cfRule type="cellIs" dxfId="162" priority="80" operator="equal">
      <formula>" "</formula>
    </cfRule>
  </conditionalFormatting>
  <conditionalFormatting sqref="C40:C42 C44:C45">
    <cfRule type="cellIs" dxfId="161" priority="75" operator="equal">
      <formula>" "</formula>
    </cfRule>
    <cfRule type="cellIs" dxfId="160" priority="79" operator="equal">
      <formula>" "</formula>
    </cfRule>
  </conditionalFormatting>
  <conditionalFormatting sqref="C40">
    <cfRule type="cellIs" dxfId="159" priority="78" operator="equal">
      <formula>" "</formula>
    </cfRule>
  </conditionalFormatting>
  <conditionalFormatting sqref="C41">
    <cfRule type="cellIs" dxfId="158" priority="77" operator="equal">
      <formula>" "</formula>
    </cfRule>
  </conditionalFormatting>
  <conditionalFormatting sqref="C42">
    <cfRule type="cellIs" dxfId="157" priority="76" operator="equal">
      <formula>" "</formula>
    </cfRule>
  </conditionalFormatting>
  <conditionalFormatting sqref="C35">
    <cfRule type="expression" dxfId="156" priority="74">
      <formula>$B$35="Počet zpracovatelů:"</formula>
    </cfRule>
  </conditionalFormatting>
  <conditionalFormatting sqref="C44">
    <cfRule type="expression" dxfId="155" priority="73">
      <formula>$B$44="Smlouva o zpracování OÚ:"</formula>
    </cfRule>
  </conditionalFormatting>
  <conditionalFormatting sqref="B48:C48">
    <cfRule type="cellIs" dxfId="154" priority="72" operator="equal">
      <formula>" "</formula>
    </cfRule>
  </conditionalFormatting>
  <conditionalFormatting sqref="B49:C53 B55:C55 B54">
    <cfRule type="cellIs" dxfId="153" priority="71" operator="equal">
      <formula>" "</formula>
    </cfRule>
  </conditionalFormatting>
  <conditionalFormatting sqref="B47">
    <cfRule type="cellIs" dxfId="152" priority="70" operator="equal">
      <formula>" "</formula>
    </cfRule>
  </conditionalFormatting>
  <conditionalFormatting sqref="C48:C53 C55">
    <cfRule type="cellIs" dxfId="151" priority="63" operator="equal">
      <formula>" "</formula>
    </cfRule>
    <cfRule type="cellIs" dxfId="150" priority="69" operator="equal">
      <formula>" "</formula>
    </cfRule>
  </conditionalFormatting>
  <conditionalFormatting sqref="C49">
    <cfRule type="cellIs" dxfId="149" priority="68" operator="equal">
      <formula>" "</formula>
    </cfRule>
  </conditionalFormatting>
  <conditionalFormatting sqref="C50">
    <cfRule type="cellIs" dxfId="148" priority="67" operator="equal">
      <formula>" "</formula>
    </cfRule>
  </conditionalFormatting>
  <conditionalFormatting sqref="C51">
    <cfRule type="cellIs" dxfId="147" priority="66" operator="equal">
      <formula>" "</formula>
    </cfRule>
  </conditionalFormatting>
  <conditionalFormatting sqref="C52">
    <cfRule type="cellIs" dxfId="146" priority="65" operator="equal">
      <formula>" "</formula>
    </cfRule>
  </conditionalFormatting>
  <conditionalFormatting sqref="C53">
    <cfRule type="cellIs" dxfId="145" priority="64" operator="equal">
      <formula>" "</formula>
    </cfRule>
  </conditionalFormatting>
  <conditionalFormatting sqref="B58:C58">
    <cfRule type="cellIs" dxfId="144" priority="62" operator="equal">
      <formula>" "</formula>
    </cfRule>
  </conditionalFormatting>
  <conditionalFormatting sqref="B59:C65">
    <cfRule type="cellIs" dxfId="143" priority="61" operator="equal">
      <formula>" "</formula>
    </cfRule>
  </conditionalFormatting>
  <conditionalFormatting sqref="B57">
    <cfRule type="cellIs" dxfId="142" priority="60" operator="equal">
      <formula>" "</formula>
    </cfRule>
  </conditionalFormatting>
  <conditionalFormatting sqref="C58:C65">
    <cfRule type="cellIs" dxfId="141" priority="53" operator="equal">
      <formula>" "</formula>
    </cfRule>
    <cfRule type="cellIs" dxfId="140" priority="59" operator="equal">
      <formula>" "</formula>
    </cfRule>
  </conditionalFormatting>
  <conditionalFormatting sqref="C59">
    <cfRule type="cellIs" dxfId="139" priority="58" operator="equal">
      <formula>" "</formula>
    </cfRule>
  </conditionalFormatting>
  <conditionalFormatting sqref="C60">
    <cfRule type="cellIs" dxfId="138" priority="57" operator="equal">
      <formula>" "</formula>
    </cfRule>
  </conditionalFormatting>
  <conditionalFormatting sqref="C61">
    <cfRule type="cellIs" dxfId="137" priority="56" operator="equal">
      <formula>" "</formula>
    </cfRule>
  </conditionalFormatting>
  <conditionalFormatting sqref="C62">
    <cfRule type="cellIs" dxfId="136" priority="55" operator="equal">
      <formula>" "</formula>
    </cfRule>
  </conditionalFormatting>
  <conditionalFormatting sqref="C63">
    <cfRule type="cellIs" dxfId="135" priority="54" operator="equal">
      <formula>" "</formula>
    </cfRule>
  </conditionalFormatting>
  <conditionalFormatting sqref="C64">
    <cfRule type="expression" dxfId="134" priority="52">
      <formula>$B$64="Smlouva o zpracování OÚ:"</formula>
    </cfRule>
  </conditionalFormatting>
  <conditionalFormatting sqref="B68:C68">
    <cfRule type="cellIs" dxfId="133" priority="51" operator="equal">
      <formula>" "</formula>
    </cfRule>
  </conditionalFormatting>
  <conditionalFormatting sqref="B69:C75">
    <cfRule type="cellIs" dxfId="132" priority="50" operator="equal">
      <formula>" "</formula>
    </cfRule>
  </conditionalFormatting>
  <conditionalFormatting sqref="B67">
    <cfRule type="cellIs" dxfId="131" priority="49" operator="equal">
      <formula>" "</formula>
    </cfRule>
  </conditionalFormatting>
  <conditionalFormatting sqref="C68:C75">
    <cfRule type="cellIs" dxfId="130" priority="42" operator="equal">
      <formula>" "</formula>
    </cfRule>
    <cfRule type="cellIs" dxfId="129" priority="48" operator="equal">
      <formula>" "</formula>
    </cfRule>
  </conditionalFormatting>
  <conditionalFormatting sqref="C69">
    <cfRule type="cellIs" dxfId="128" priority="47" operator="equal">
      <formula>" "</formula>
    </cfRule>
  </conditionalFormatting>
  <conditionalFormatting sqref="C70">
    <cfRule type="cellIs" dxfId="127" priority="46" operator="equal">
      <formula>" "</formula>
    </cfRule>
  </conditionalFormatting>
  <conditionalFormatting sqref="C71">
    <cfRule type="cellIs" dxfId="126" priority="45" operator="equal">
      <formula>" "</formula>
    </cfRule>
  </conditionalFormatting>
  <conditionalFormatting sqref="C72">
    <cfRule type="cellIs" dxfId="125" priority="44" operator="equal">
      <formula>" "</formula>
    </cfRule>
  </conditionalFormatting>
  <conditionalFormatting sqref="C73">
    <cfRule type="cellIs" dxfId="124" priority="43" operator="equal">
      <formula>" "</formula>
    </cfRule>
  </conditionalFormatting>
  <conditionalFormatting sqref="C74">
    <cfRule type="expression" dxfId="123" priority="41">
      <formula>$B$74="Smlouva o zpracování OÚ:"</formula>
    </cfRule>
  </conditionalFormatting>
  <conditionalFormatting sqref="B78:C78">
    <cfRule type="cellIs" dxfId="122" priority="40" operator="equal">
      <formula>" "</formula>
    </cfRule>
  </conditionalFormatting>
  <conditionalFormatting sqref="B79:C85">
    <cfRule type="cellIs" dxfId="121" priority="39" operator="equal">
      <formula>" "</formula>
    </cfRule>
  </conditionalFormatting>
  <conditionalFormatting sqref="B77">
    <cfRule type="cellIs" dxfId="120" priority="38" operator="equal">
      <formula>" "</formula>
    </cfRule>
  </conditionalFormatting>
  <conditionalFormatting sqref="C78:C85">
    <cfRule type="cellIs" dxfId="119" priority="31" operator="equal">
      <formula>" "</formula>
    </cfRule>
    <cfRule type="cellIs" dxfId="118" priority="37" operator="equal">
      <formula>" "</formula>
    </cfRule>
  </conditionalFormatting>
  <conditionalFormatting sqref="C79">
    <cfRule type="cellIs" dxfId="117" priority="36" operator="equal">
      <formula>" "</formula>
    </cfRule>
  </conditionalFormatting>
  <conditionalFormatting sqref="C80">
    <cfRule type="cellIs" dxfId="116" priority="35" operator="equal">
      <formula>" "</formula>
    </cfRule>
  </conditionalFormatting>
  <conditionalFormatting sqref="C81">
    <cfRule type="cellIs" dxfId="115" priority="34" operator="equal">
      <formula>" "</formula>
    </cfRule>
  </conditionalFormatting>
  <conditionalFormatting sqref="C82">
    <cfRule type="cellIs" dxfId="114" priority="33" operator="equal">
      <formula>" "</formula>
    </cfRule>
  </conditionalFormatting>
  <conditionalFormatting sqref="C83">
    <cfRule type="cellIs" dxfId="113" priority="32" operator="equal">
      <formula>" "</formula>
    </cfRule>
  </conditionalFormatting>
  <conditionalFormatting sqref="C84">
    <cfRule type="expression" dxfId="112" priority="30">
      <formula>$B$84="Smlouva o zpracování OÚ:"</formula>
    </cfRule>
  </conditionalFormatting>
  <conditionalFormatting sqref="C54">
    <cfRule type="cellIs" dxfId="111" priority="29" operator="equal">
      <formula>" "</formula>
    </cfRule>
  </conditionalFormatting>
  <conditionalFormatting sqref="C54">
    <cfRule type="cellIs" dxfId="110" priority="27" operator="equal">
      <formula>" "</formula>
    </cfRule>
    <cfRule type="cellIs" dxfId="109" priority="28" operator="equal">
      <formula>" "</formula>
    </cfRule>
  </conditionalFormatting>
  <conditionalFormatting sqref="C54">
    <cfRule type="expression" dxfId="108" priority="26">
      <formula>$B$54="Smlouva o zpracování OÚ:"</formula>
    </cfRule>
  </conditionalFormatting>
  <conditionalFormatting sqref="C38">
    <cfRule type="cellIs" dxfId="107" priority="25" operator="equal">
      <formula>" "</formula>
    </cfRule>
  </conditionalFormatting>
  <conditionalFormatting sqref="C39">
    <cfRule type="cellIs" dxfId="106" priority="24" operator="equal">
      <formula>" "</formula>
    </cfRule>
  </conditionalFormatting>
  <conditionalFormatting sqref="C38:C39">
    <cfRule type="cellIs" dxfId="105" priority="21" operator="equal">
      <formula>" "</formula>
    </cfRule>
    <cfRule type="cellIs" dxfId="104" priority="23" operator="equal">
      <formula>" "</formula>
    </cfRule>
  </conditionalFormatting>
  <conditionalFormatting sqref="C39">
    <cfRule type="cellIs" dxfId="103" priority="22" operator="equal">
      <formula>" "</formula>
    </cfRule>
  </conditionalFormatting>
  <conditionalFormatting sqref="C22">
    <cfRule type="cellIs" dxfId="102" priority="19" operator="equal">
      <formula>"NEVÍM"</formula>
    </cfRule>
    <cfRule type="cellIs" dxfId="101" priority="20" operator="equal">
      <formula>"ANO"</formula>
    </cfRule>
  </conditionalFormatting>
  <conditionalFormatting sqref="C20">
    <cfRule type="expression" dxfId="100" priority="18">
      <formula>$B$20="      - jejich druh:"</formula>
    </cfRule>
  </conditionalFormatting>
  <conditionalFormatting sqref="C21">
    <cfRule type="expression" dxfId="99" priority="17">
      <formula>$B$20="      - jejich druh:"</formula>
    </cfRule>
  </conditionalFormatting>
  <conditionalFormatting sqref="C19">
    <cfRule type="cellIs" dxfId="98" priority="16" operator="equal">
      <formula>"NEVÍM"</formula>
    </cfRule>
  </conditionalFormatting>
  <conditionalFormatting sqref="C32">
    <cfRule type="cellIs" dxfId="97" priority="14" operator="equal">
      <formula>"NEVÍM"</formula>
    </cfRule>
    <cfRule type="cellIs" dxfId="96" priority="15" operator="equal">
      <formula>"ANO"</formula>
    </cfRule>
  </conditionalFormatting>
  <conditionalFormatting sqref="C29">
    <cfRule type="cellIs" dxfId="95" priority="12" operator="equal">
      <formula>"NEVÍM"</formula>
    </cfRule>
    <cfRule type="cellIs" dxfId="94" priority="13" operator="equal">
      <formula>"ANO"</formula>
    </cfRule>
  </conditionalFormatting>
  <conditionalFormatting sqref="C31">
    <cfRule type="expression" dxfId="93" priority="2">
      <formula>$C$30="NE"</formula>
    </cfRule>
  </conditionalFormatting>
  <conditionalFormatting sqref="B31">
    <cfRule type="expression" dxfId="92" priority="1">
      <formula>$C$30="NE"</formula>
    </cfRule>
  </conditionalFormatting>
  <dataValidations count="1">
    <dataValidation type="whole" allowBlank="1" showInputMessage="1" showErrorMessage="1" sqref="C46:C47 C56:C57 C66:C67 C76:C77 C35:C37" xr:uid="{00000000-0002-0000-0600-000000000000}">
      <formula1>1</formula1>
      <formula2>5</formula2>
    </dataValidation>
  </dataValidations>
  <hyperlinks>
    <hyperlink ref="C7" r:id="rId1" xr:uid="{00000000-0004-0000-0600-000000000000}"/>
    <hyperlink ref="C42" r:id="rId2" xr:uid="{00000000-0004-0000-0600-000001000000}"/>
  </hyperlinks>
  <pageMargins left="0.7" right="0.7" top="0.78740157499999996" bottom="0.78740157499999996" header="0.3" footer="0.3"/>
  <pageSetup paperSize="9" orientation="landscape"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4150F886-8372-4748-8CC3-1FEC86A3C28C}">
            <xm:f>[Taxislužba.xlsx]Data!#REF!</xm:f>
            <x14:dxf>
              <fill>
                <patternFill>
                  <bgColor rgb="FFFF0000"/>
                </patternFill>
              </fill>
            </x14:dxf>
          </x14:cfRule>
          <x14:cfRule type="cellIs" priority="11" operator="equal" id="{42BFE547-4A89-48ED-892D-5BD67F7C14E3}">
            <xm:f>[Taxislužba.xlsx]Data!#REF!</xm:f>
            <x14:dxf>
              <fill>
                <patternFill>
                  <bgColor rgb="FFFF0000"/>
                </patternFill>
              </fill>
            </x14:dxf>
          </x14:cfRule>
          <xm:sqref>C25</xm:sqref>
        </x14:conditionalFormatting>
        <x14:conditionalFormatting xmlns:xm="http://schemas.microsoft.com/office/excel/2006/main">
          <x14:cfRule type="cellIs" priority="6" operator="equal" id="{CBBE71ED-B63D-44AC-A98A-54D661256AED}">
            <xm:f>[Taxislužba.xlsx]Data!#REF!</xm:f>
            <x14:dxf>
              <fill>
                <patternFill>
                  <bgColor rgb="FFFF0000"/>
                </patternFill>
              </fill>
            </x14:dxf>
          </x14:cfRule>
          <x14:cfRule type="cellIs" priority="7" operator="equal" id="{C3888819-32F0-43DA-8EF9-03A4E6208481}">
            <xm:f>[Taxislužba.xlsx]Data!#REF!</xm:f>
            <x14:dxf>
              <fill>
                <patternFill>
                  <bgColor rgb="FFFF0000"/>
                </patternFill>
              </fill>
            </x14:dxf>
          </x14:cfRule>
          <x14:cfRule type="cellIs" priority="8" operator="equal" id="{DB61D6BC-E587-4911-BFEF-B27B11BD56FA}">
            <xm:f>[Taxislužba.xlsx]Data!#REF!</xm:f>
            <x14:dxf>
              <fill>
                <patternFill>
                  <bgColor rgb="FFFF0000"/>
                </patternFill>
              </fill>
            </x14:dxf>
          </x14:cfRule>
          <x14:cfRule type="cellIs" priority="9" operator="equal" id="{EE30D51E-DEDF-44C1-8D9E-058EC096462E}">
            <xm:f>[Taxislužba.xlsx]Data!#REF!</xm:f>
            <x14:dxf>
              <fill>
                <patternFill>
                  <bgColor rgb="FFFF0000"/>
                </patternFill>
              </fill>
            </x14:dxf>
          </x14:cfRule>
          <xm:sqref>C16</xm:sqref>
        </x14:conditionalFormatting>
        <x14:conditionalFormatting xmlns:xm="http://schemas.microsoft.com/office/excel/2006/main">
          <x14:cfRule type="cellIs" priority="5" operator="equal" id="{752D8DBD-5C1F-4033-9E3E-AFE0BE21615E}">
            <xm:f>[Taxislužba.xlsx]Data!#REF!</xm:f>
            <x14:dxf>
              <fill>
                <patternFill>
                  <bgColor rgb="FFFF0000"/>
                </patternFill>
              </fill>
            </x14:dxf>
          </x14:cfRule>
          <xm:sqref>C30</xm:sqref>
        </x14:conditionalFormatting>
        <x14:conditionalFormatting xmlns:xm="http://schemas.microsoft.com/office/excel/2006/main">
          <x14:cfRule type="cellIs" priority="3" operator="equal" id="{5AEB9E92-C423-4CF1-BECD-819D8E0A45E0}">
            <xm:f>[Taxislužba.xlsx]Data!#REF!</xm:f>
            <x14:dxf>
              <fill>
                <patternFill>
                  <bgColor rgb="FFFF0000"/>
                </patternFill>
              </fill>
            </x14:dxf>
          </x14:cfRule>
          <x14:cfRule type="cellIs" priority="4" operator="equal" id="{1947A810-49C7-4D76-806F-3E7C27267FAF}">
            <xm:f>[Taxislužba.xlsx]Data!#REF!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'V:\GDPR\Agendy odborů\ODS\[Taxislužba.xlsx]Data'!#REF!</xm:f>
          </x14:formula1>
          <xm:sqref>C16</xm:sqref>
        </x14:dataValidation>
        <x14:dataValidation type="list" allowBlank="1" showInputMessage="1" showErrorMessage="1" xr:uid="{00000000-0002-0000-0600-000002000000}">
          <x14:formula1>
            <xm:f>'V:\GDPR\Agendy odborů\ODS\[Taxislužba.xlsx]Data'!#REF!</xm:f>
          </x14:formula1>
          <xm:sqref>C25 C19 C22 C29:C34 C44 C54 C64 C74 C84 C15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85"/>
  <sheetViews>
    <sheetView zoomScaleNormal="100" workbookViewId="0">
      <selection activeCell="C4" sqref="C4"/>
    </sheetView>
  </sheetViews>
  <sheetFormatPr defaultColWidth="9.140625" defaultRowHeight="15"/>
  <cols>
    <col min="1" max="1" width="3.28515625" style="16" customWidth="1"/>
    <col min="2" max="2" width="31.28515625" style="21" customWidth="1"/>
    <col min="3" max="3" width="65" style="16" customWidth="1"/>
    <col min="4" max="4" width="2.85546875" style="16" customWidth="1"/>
    <col min="5" max="16384" width="9.140625" style="16"/>
  </cols>
  <sheetData>
    <row r="1" spans="1:4">
      <c r="B1" s="17"/>
      <c r="C1" s="18"/>
    </row>
    <row r="2" spans="1:4" ht="15.75">
      <c r="A2" s="19"/>
      <c r="B2" s="1" t="s">
        <v>0</v>
      </c>
      <c r="C2" s="2" t="s">
        <v>78</v>
      </c>
      <c r="D2" s="20"/>
    </row>
    <row r="3" spans="1:4">
      <c r="A3" s="19"/>
      <c r="B3" s="1" t="s">
        <v>2</v>
      </c>
      <c r="C3" s="3">
        <v>1</v>
      </c>
      <c r="D3" s="20"/>
    </row>
    <row r="4" spans="1:4">
      <c r="A4" s="19"/>
      <c r="B4" s="1" t="s">
        <v>3</v>
      </c>
      <c r="C4" s="4" t="s">
        <v>97</v>
      </c>
      <c r="D4" s="20"/>
    </row>
    <row r="5" spans="1:4">
      <c r="A5" s="19"/>
      <c r="B5" s="1" t="s">
        <v>4</v>
      </c>
      <c r="C5" s="4"/>
      <c r="D5" s="20"/>
    </row>
    <row r="6" spans="1:4">
      <c r="A6" s="19"/>
      <c r="B6" s="1" t="s">
        <v>5</v>
      </c>
      <c r="C6" s="4" t="s">
        <v>6</v>
      </c>
      <c r="D6" s="20"/>
    </row>
    <row r="7" spans="1:4">
      <c r="A7" s="19"/>
      <c r="B7" s="1" t="s">
        <v>7</v>
      </c>
      <c r="C7" s="5" t="s">
        <v>8</v>
      </c>
      <c r="D7" s="20"/>
    </row>
    <row r="8" spans="1:4">
      <c r="A8" s="19"/>
      <c r="B8" s="1" t="s">
        <v>9</v>
      </c>
      <c r="C8" s="6" t="s">
        <v>10</v>
      </c>
      <c r="D8" s="20"/>
    </row>
    <row r="9" spans="1:4">
      <c r="A9" s="19"/>
      <c r="B9" s="1" t="s">
        <v>11</v>
      </c>
      <c r="C9" s="4" t="s">
        <v>94</v>
      </c>
      <c r="D9" s="20"/>
    </row>
    <row r="10" spans="1:4" ht="30">
      <c r="A10" s="19"/>
      <c r="B10" s="1" t="s">
        <v>12</v>
      </c>
      <c r="C10" s="4" t="s">
        <v>92</v>
      </c>
      <c r="D10" s="20"/>
    </row>
    <row r="11" spans="1:4">
      <c r="B11" s="7"/>
      <c r="C11" s="8"/>
    </row>
    <row r="12" spans="1:4">
      <c r="A12" s="19"/>
      <c r="B12" s="1" t="s">
        <v>13</v>
      </c>
      <c r="C12" s="9">
        <v>1000</v>
      </c>
      <c r="D12" s="20"/>
    </row>
    <row r="13" spans="1:4">
      <c r="A13" s="19"/>
      <c r="B13" s="1" t="s">
        <v>14</v>
      </c>
      <c r="C13" s="4" t="s">
        <v>15</v>
      </c>
      <c r="D13" s="20"/>
    </row>
    <row r="14" spans="1:4">
      <c r="A14" s="19"/>
      <c r="B14" s="1" t="s">
        <v>16</v>
      </c>
      <c r="C14" s="4" t="s">
        <v>17</v>
      </c>
      <c r="D14" s="20"/>
    </row>
    <row r="15" spans="1:4">
      <c r="A15" s="19"/>
      <c r="B15" s="1" t="s">
        <v>18</v>
      </c>
      <c r="C15" s="4" t="s">
        <v>19</v>
      </c>
      <c r="D15" s="20"/>
    </row>
    <row r="16" spans="1:4">
      <c r="A16" s="19"/>
      <c r="B16" s="1" t="s">
        <v>20</v>
      </c>
      <c r="C16" s="4" t="s">
        <v>21</v>
      </c>
      <c r="D16" s="20"/>
    </row>
    <row r="17" spans="1:4">
      <c r="A17" s="19"/>
      <c r="B17" s="1" t="s">
        <v>22</v>
      </c>
      <c r="C17" s="4"/>
      <c r="D17" s="20"/>
    </row>
    <row r="18" spans="1:4">
      <c r="A18" s="19"/>
      <c r="B18" s="1" t="s">
        <v>23</v>
      </c>
      <c r="C18" s="4" t="s">
        <v>86</v>
      </c>
      <c r="D18" s="20"/>
    </row>
    <row r="19" spans="1:4">
      <c r="A19" s="19"/>
      <c r="B19" s="1" t="s">
        <v>24</v>
      </c>
      <c r="C19" s="4"/>
      <c r="D19" s="20"/>
    </row>
    <row r="20" spans="1:4">
      <c r="A20" s="19"/>
      <c r="B20" s="1" t="str">
        <f>IF(C19="ANO","      - jejich druh:","")</f>
        <v/>
      </c>
      <c r="C20" s="8"/>
      <c r="D20" s="20"/>
    </row>
    <row r="21" spans="1:4">
      <c r="A21" s="19"/>
      <c r="B21" s="1" t="str">
        <f>IF(C19="ANO","      - zákonnost zpracování:","")</f>
        <v/>
      </c>
      <c r="C21" s="8"/>
      <c r="D21" s="20"/>
    </row>
    <row r="22" spans="1:4">
      <c r="A22" s="19"/>
      <c r="B22" s="1" t="s">
        <v>25</v>
      </c>
      <c r="C22" s="4" t="s">
        <v>26</v>
      </c>
      <c r="D22" s="20"/>
    </row>
    <row r="23" spans="1:4" ht="30">
      <c r="A23" s="19"/>
      <c r="B23" s="10" t="s">
        <v>27</v>
      </c>
      <c r="C23" s="4" t="s">
        <v>81</v>
      </c>
      <c r="D23" s="20"/>
    </row>
    <row r="24" spans="1:4" ht="30">
      <c r="A24" s="19"/>
      <c r="B24" s="10" t="s">
        <v>28</v>
      </c>
      <c r="C24" s="4" t="s">
        <v>79</v>
      </c>
      <c r="D24" s="20"/>
    </row>
    <row r="25" spans="1:4">
      <c r="A25" s="19"/>
      <c r="B25" s="10" t="s">
        <v>30</v>
      </c>
      <c r="C25" s="4" t="s">
        <v>21</v>
      </c>
      <c r="D25" s="20"/>
    </row>
    <row r="26" spans="1:4" ht="90">
      <c r="A26" s="19"/>
      <c r="B26" s="10" t="s">
        <v>31</v>
      </c>
      <c r="C26" s="4" t="s">
        <v>80</v>
      </c>
      <c r="D26" s="20"/>
    </row>
    <row r="27" spans="1:4" ht="30">
      <c r="A27" s="19"/>
      <c r="B27" s="1" t="s">
        <v>33</v>
      </c>
      <c r="C27" s="4" t="s">
        <v>81</v>
      </c>
      <c r="D27" s="20"/>
    </row>
    <row r="28" spans="1:4" ht="30">
      <c r="A28" s="19"/>
      <c r="B28" s="1" t="s">
        <v>35</v>
      </c>
      <c r="C28" s="4" t="s">
        <v>82</v>
      </c>
      <c r="D28" s="20"/>
    </row>
    <row r="29" spans="1:4">
      <c r="A29" s="19"/>
      <c r="B29" s="1" t="s">
        <v>36</v>
      </c>
      <c r="C29" s="4" t="s">
        <v>21</v>
      </c>
      <c r="D29" s="20"/>
    </row>
    <row r="30" spans="1:4">
      <c r="A30" s="19"/>
      <c r="B30" s="1" t="s">
        <v>37</v>
      </c>
      <c r="C30" s="4"/>
      <c r="D30" s="20"/>
    </row>
    <row r="31" spans="1:4">
      <c r="A31" s="19"/>
      <c r="B31" s="1" t="s">
        <v>38</v>
      </c>
      <c r="C31" s="4"/>
      <c r="D31" s="20"/>
    </row>
    <row r="32" spans="1:4">
      <c r="A32" s="19"/>
      <c r="B32" s="1" t="s">
        <v>39</v>
      </c>
      <c r="C32" s="4" t="s">
        <v>26</v>
      </c>
      <c r="D32" s="20"/>
    </row>
    <row r="33" spans="1:4" ht="6.75" customHeight="1">
      <c r="B33" s="7"/>
      <c r="C33" s="8"/>
    </row>
    <row r="34" spans="1:4">
      <c r="A34" s="19"/>
      <c r="B34" s="1" t="s">
        <v>40</v>
      </c>
      <c r="C34" s="11" t="s">
        <v>26</v>
      </c>
      <c r="D34" s="20"/>
    </row>
    <row r="35" spans="1:4">
      <c r="A35" s="19"/>
      <c r="B35" s="12" t="str">
        <f>IF(C34="ANO","Počet zpracovatelů:"," ")</f>
        <v>Počet zpracovatelů:</v>
      </c>
      <c r="C35" s="13">
        <v>1</v>
      </c>
      <c r="D35" s="20"/>
    </row>
    <row r="36" spans="1:4" ht="6.75" customHeight="1">
      <c r="B36" s="7"/>
      <c r="C36" s="8">
        <v>3</v>
      </c>
    </row>
    <row r="37" spans="1:4">
      <c r="B37" s="1" t="str">
        <f>IF(C35&gt;0,"ZPRACOVATEL 1"," ")</f>
        <v>ZPRACOVATEL 1</v>
      </c>
      <c r="C37" s="8"/>
    </row>
    <row r="38" spans="1:4">
      <c r="A38" s="19"/>
      <c r="B38" s="1" t="str">
        <f>IF(C35&gt;0,"Firma (název) zpracovatele:"," ")</f>
        <v>Firma (název) zpracovatele:</v>
      </c>
      <c r="C38" s="4"/>
      <c r="D38" s="20"/>
    </row>
    <row r="39" spans="1:4">
      <c r="A39" s="19"/>
      <c r="B39" s="1" t="str">
        <f>IF(C35&gt;0,"se sídlem:"," ")</f>
        <v>se sídlem:</v>
      </c>
      <c r="C39" s="4"/>
      <c r="D39" s="20"/>
    </row>
    <row r="40" spans="1:4">
      <c r="A40" s="19"/>
      <c r="B40" s="1" t="str">
        <f>IF(C35&gt;0,"IČ:"," ")</f>
        <v>IČ:</v>
      </c>
      <c r="C40" s="14"/>
      <c r="D40" s="20"/>
    </row>
    <row r="41" spans="1:4">
      <c r="A41" s="19"/>
      <c r="B41" s="1" t="str">
        <f>IF(C35&gt;0,"odpovědná osoba:"," ")</f>
        <v>odpovědná osoba:</v>
      </c>
      <c r="C41" s="4"/>
      <c r="D41" s="20"/>
    </row>
    <row r="42" spans="1:4">
      <c r="A42" s="19"/>
      <c r="B42" s="1" t="str">
        <f>IF(C35&gt;0,"e-mail:"," ")</f>
        <v>e-mail:</v>
      </c>
      <c r="C42" s="5"/>
      <c r="D42" s="20"/>
    </row>
    <row r="43" spans="1:4">
      <c r="A43" s="19"/>
      <c r="B43" s="1" t="str">
        <f>IF(C35&gt;0,"telefon:"," ")</f>
        <v>telefon:</v>
      </c>
      <c r="C43" s="15"/>
      <c r="D43" s="20"/>
    </row>
    <row r="44" spans="1:4">
      <c r="A44" s="19"/>
      <c r="B44" s="1" t="str">
        <f>IF(C35&gt;0,"Smlouva o zpracování OÚ:"," ")</f>
        <v>Smlouva o zpracování OÚ:</v>
      </c>
      <c r="C44" s="4"/>
      <c r="D44" s="20"/>
    </row>
    <row r="45" spans="1:4">
      <c r="A45" s="19"/>
      <c r="B45" s="1" t="str">
        <f>IF(AND(C35&gt;0,C44=[8]Data!C5),"Právní předpis:"," ")</f>
        <v xml:space="preserve"> </v>
      </c>
      <c r="C45" s="4"/>
      <c r="D45" s="20"/>
    </row>
    <row r="46" spans="1:4" ht="6.75" customHeight="1">
      <c r="B46" s="7"/>
      <c r="C46" s="8">
        <v>3</v>
      </c>
    </row>
    <row r="47" spans="1:4">
      <c r="B47" s="1" t="str">
        <f>IF(C35&gt;1,"ZPRACOVATEL 2"," ")</f>
        <v xml:space="preserve"> </v>
      </c>
      <c r="C47" s="8"/>
    </row>
    <row r="48" spans="1:4">
      <c r="A48" s="19"/>
      <c r="B48" s="1" t="str">
        <f>IF(C35&gt;1,"Firma (název) zpracovatele:"," ")</f>
        <v xml:space="preserve"> </v>
      </c>
      <c r="C48" s="4" t="str">
        <f t="shared" ref="C48:C53" si="0">IF(B48=" "," ","")</f>
        <v xml:space="preserve"> </v>
      </c>
      <c r="D48" s="20"/>
    </row>
    <row r="49" spans="1:4">
      <c r="A49" s="19"/>
      <c r="B49" s="1" t="str">
        <f>IF(C35&gt;1,"se sídlem:"," ")</f>
        <v xml:space="preserve"> </v>
      </c>
      <c r="C49" s="4" t="str">
        <f t="shared" si="0"/>
        <v xml:space="preserve"> </v>
      </c>
      <c r="D49" s="20"/>
    </row>
    <row r="50" spans="1:4">
      <c r="A50" s="19"/>
      <c r="B50" s="1" t="str">
        <f>IF(C35&gt;1,"IČ:"," ")</f>
        <v xml:space="preserve"> </v>
      </c>
      <c r="C50" s="4" t="str">
        <f t="shared" si="0"/>
        <v xml:space="preserve"> </v>
      </c>
      <c r="D50" s="20"/>
    </row>
    <row r="51" spans="1:4">
      <c r="A51" s="19"/>
      <c r="B51" s="1" t="str">
        <f>IF(C35&gt;1,"odpovědná osoba:"," ")</f>
        <v xml:space="preserve"> </v>
      </c>
      <c r="C51" s="4" t="str">
        <f t="shared" si="0"/>
        <v xml:space="preserve"> </v>
      </c>
      <c r="D51" s="20"/>
    </row>
    <row r="52" spans="1:4">
      <c r="A52" s="19"/>
      <c r="B52" s="1" t="str">
        <f>IF(C35&gt;1,"e-mail:"," ")</f>
        <v xml:space="preserve"> </v>
      </c>
      <c r="C52" s="4" t="str">
        <f t="shared" si="0"/>
        <v xml:space="preserve"> </v>
      </c>
      <c r="D52" s="20"/>
    </row>
    <row r="53" spans="1:4">
      <c r="A53" s="19"/>
      <c r="B53" s="1" t="str">
        <f>IF(C35&gt;1,"telefon:"," ")</f>
        <v xml:space="preserve"> </v>
      </c>
      <c r="C53" s="4" t="str">
        <f t="shared" si="0"/>
        <v xml:space="preserve"> </v>
      </c>
      <c r="D53" s="20"/>
    </row>
    <row r="54" spans="1:4">
      <c r="A54" s="19"/>
      <c r="B54" s="1" t="str">
        <f>IF(C35&gt;1,"Smlouva o zpracování OÚ:"," ")</f>
        <v xml:space="preserve"> </v>
      </c>
      <c r="C54" s="4" t="s">
        <v>47</v>
      </c>
      <c r="D54" s="20"/>
    </row>
    <row r="55" spans="1:4">
      <c r="A55" s="19"/>
      <c r="B55" s="1" t="str">
        <f>IF(AND(C35&gt;1,C54=[8]Data!C5),"Právní předpis:"," ")</f>
        <v xml:space="preserve"> </v>
      </c>
      <c r="C55" s="4" t="str">
        <f>IF(B55=" "," ","")</f>
        <v xml:space="preserve"> </v>
      </c>
      <c r="D55" s="20"/>
    </row>
    <row r="56" spans="1:4" ht="6.75" customHeight="1">
      <c r="B56" s="7"/>
      <c r="C56" s="8">
        <v>3</v>
      </c>
    </row>
    <row r="57" spans="1:4">
      <c r="B57" s="1" t="str">
        <f>IF(C35&gt;2,"ZPRACOVATEL 3"," ")</f>
        <v xml:space="preserve"> </v>
      </c>
      <c r="C57" s="8"/>
    </row>
    <row r="58" spans="1:4">
      <c r="A58" s="19"/>
      <c r="B58" s="1" t="str">
        <f>IF(C35&gt;2,"Firma (název) zpracovatele:"," ")</f>
        <v xml:space="preserve"> </v>
      </c>
      <c r="C58" s="4" t="str">
        <f t="shared" ref="C58:C63" si="1">IF(B58=" "," ","")</f>
        <v xml:space="preserve"> </v>
      </c>
      <c r="D58" s="20"/>
    </row>
    <row r="59" spans="1:4">
      <c r="A59" s="19"/>
      <c r="B59" s="1" t="str">
        <f>IF(C35&gt;2,"se sídlem:"," ")</f>
        <v xml:space="preserve"> </v>
      </c>
      <c r="C59" s="4" t="str">
        <f t="shared" si="1"/>
        <v xml:space="preserve"> </v>
      </c>
      <c r="D59" s="20"/>
    </row>
    <row r="60" spans="1:4">
      <c r="A60" s="19"/>
      <c r="B60" s="1" t="str">
        <f>IF(C35&gt;2,"IČ:"," ")</f>
        <v xml:space="preserve"> </v>
      </c>
      <c r="C60" s="4" t="str">
        <f t="shared" si="1"/>
        <v xml:space="preserve"> </v>
      </c>
      <c r="D60" s="20"/>
    </row>
    <row r="61" spans="1:4">
      <c r="A61" s="19"/>
      <c r="B61" s="1" t="str">
        <f>IF(C35&gt;2,"odpovědná osoba:"," ")</f>
        <v xml:space="preserve"> </v>
      </c>
      <c r="C61" s="4" t="str">
        <f t="shared" si="1"/>
        <v xml:space="preserve"> </v>
      </c>
      <c r="D61" s="20"/>
    </row>
    <row r="62" spans="1:4">
      <c r="A62" s="19"/>
      <c r="B62" s="1" t="str">
        <f>IF(C35&gt;2,"e-mail:"," ")</f>
        <v xml:space="preserve"> </v>
      </c>
      <c r="C62" s="4" t="str">
        <f t="shared" si="1"/>
        <v xml:space="preserve"> </v>
      </c>
      <c r="D62" s="20"/>
    </row>
    <row r="63" spans="1:4">
      <c r="A63" s="19"/>
      <c r="B63" s="1" t="str">
        <f>IF(C35&gt;2,"telefon:"," ")</f>
        <v xml:space="preserve"> </v>
      </c>
      <c r="C63" s="4" t="str">
        <f t="shared" si="1"/>
        <v xml:space="preserve"> </v>
      </c>
      <c r="D63" s="20"/>
    </row>
    <row r="64" spans="1:4">
      <c r="A64" s="19"/>
      <c r="B64" s="1" t="str">
        <f>IF(C35&gt;2,"Smlouva o zpracování OÚ:"," ")</f>
        <v xml:space="preserve"> </v>
      </c>
      <c r="C64" s="4" t="s">
        <v>47</v>
      </c>
      <c r="D64" s="20"/>
    </row>
    <row r="65" spans="1:4">
      <c r="A65" s="19"/>
      <c r="B65" s="1" t="str">
        <f>IF(AND(C35&gt;2,C64=[8]Data!C5),"Právní předpis:"," ")</f>
        <v xml:space="preserve"> </v>
      </c>
      <c r="C65" s="4" t="str">
        <f>IF(B65=" "," ","")</f>
        <v xml:space="preserve"> </v>
      </c>
      <c r="D65" s="20"/>
    </row>
    <row r="66" spans="1:4" ht="6.75" customHeight="1">
      <c r="B66" s="7"/>
      <c r="C66" s="8">
        <v>3</v>
      </c>
    </row>
    <row r="67" spans="1:4">
      <c r="B67" s="1" t="str">
        <f>IF(C35&gt;3,"ZPRACOVATEL 4"," ")</f>
        <v xml:space="preserve"> </v>
      </c>
      <c r="C67" s="8"/>
    </row>
    <row r="68" spans="1:4">
      <c r="A68" s="19"/>
      <c r="B68" s="1" t="str">
        <f>IF(C35&gt;3,"Firma (název) zpracovatele:"," ")</f>
        <v xml:space="preserve"> </v>
      </c>
      <c r="C68" s="4" t="str">
        <f t="shared" ref="C68:C73" si="2">IF(B68=" "," ","")</f>
        <v xml:space="preserve"> </v>
      </c>
      <c r="D68" s="20"/>
    </row>
    <row r="69" spans="1:4">
      <c r="A69" s="19"/>
      <c r="B69" s="1" t="str">
        <f>IF(C35&gt;3,"se sídlem:"," ")</f>
        <v xml:space="preserve"> </v>
      </c>
      <c r="C69" s="4" t="str">
        <f t="shared" si="2"/>
        <v xml:space="preserve"> </v>
      </c>
      <c r="D69" s="20"/>
    </row>
    <row r="70" spans="1:4">
      <c r="A70" s="19"/>
      <c r="B70" s="1" t="str">
        <f>IF(C35&gt;3,"IČ:"," ")</f>
        <v xml:space="preserve"> </v>
      </c>
      <c r="C70" s="4" t="str">
        <f t="shared" si="2"/>
        <v xml:space="preserve"> </v>
      </c>
      <c r="D70" s="20"/>
    </row>
    <row r="71" spans="1:4">
      <c r="A71" s="19"/>
      <c r="B71" s="1" t="str">
        <f>IF(C35&gt;3,"odpovědná osoba:"," ")</f>
        <v xml:space="preserve"> </v>
      </c>
      <c r="C71" s="4" t="str">
        <f t="shared" si="2"/>
        <v xml:space="preserve"> </v>
      </c>
      <c r="D71" s="20"/>
    </row>
    <row r="72" spans="1:4">
      <c r="A72" s="19"/>
      <c r="B72" s="1" t="str">
        <f>IF(C35&gt;3,"e-mail:"," ")</f>
        <v xml:space="preserve"> </v>
      </c>
      <c r="C72" s="4" t="str">
        <f t="shared" si="2"/>
        <v xml:space="preserve"> </v>
      </c>
      <c r="D72" s="20"/>
    </row>
    <row r="73" spans="1:4">
      <c r="A73" s="19"/>
      <c r="B73" s="1" t="str">
        <f>IF(C35&gt;3,"telefon:"," ")</f>
        <v xml:space="preserve"> </v>
      </c>
      <c r="C73" s="4" t="str">
        <f t="shared" si="2"/>
        <v xml:space="preserve"> </v>
      </c>
      <c r="D73" s="20"/>
    </row>
    <row r="74" spans="1:4">
      <c r="A74" s="19"/>
      <c r="B74" s="1" t="str">
        <f>IF(C35&gt;3,"Smlouva o zpracování OÚ:"," ")</f>
        <v xml:space="preserve"> </v>
      </c>
      <c r="C74" s="4" t="s">
        <v>47</v>
      </c>
      <c r="D74" s="20"/>
    </row>
    <row r="75" spans="1:4">
      <c r="A75" s="19"/>
      <c r="B75" s="1" t="str">
        <f>IF(AND(C35&gt;3,C74=[8]Data!C35),"Právní předpis:"," ")</f>
        <v xml:space="preserve"> </v>
      </c>
      <c r="C75" s="4" t="str">
        <f>IF(B75=" "," ","")</f>
        <v xml:space="preserve"> </v>
      </c>
      <c r="D75" s="20"/>
    </row>
    <row r="76" spans="1:4" ht="6.75" customHeight="1">
      <c r="B76" s="7"/>
      <c r="C76" s="8">
        <v>3</v>
      </c>
    </row>
    <row r="77" spans="1:4">
      <c r="B77" s="1" t="str">
        <f>IF(C35&gt;4,"ZPRACOVATEL 5"," ")</f>
        <v xml:space="preserve"> </v>
      </c>
      <c r="C77" s="8"/>
    </row>
    <row r="78" spans="1:4">
      <c r="A78" s="19"/>
      <c r="B78" s="1" t="str">
        <f>IF(C35&gt;4,"Firma (název) zpracovatele:"," ")</f>
        <v xml:space="preserve"> </v>
      </c>
      <c r="C78" s="4" t="str">
        <f t="shared" ref="C78:C83" si="3">IF(B78=" "," ","")</f>
        <v xml:space="preserve"> </v>
      </c>
      <c r="D78" s="20"/>
    </row>
    <row r="79" spans="1:4">
      <c r="A79" s="19"/>
      <c r="B79" s="1" t="str">
        <f>IF(C35&gt;4,"se sídlem:"," ")</f>
        <v xml:space="preserve"> </v>
      </c>
      <c r="C79" s="4" t="str">
        <f t="shared" si="3"/>
        <v xml:space="preserve"> </v>
      </c>
      <c r="D79" s="20"/>
    </row>
    <row r="80" spans="1:4">
      <c r="A80" s="19"/>
      <c r="B80" s="1" t="str">
        <f>IF(C35&gt;4,"IČ:"," ")</f>
        <v xml:space="preserve"> </v>
      </c>
      <c r="C80" s="4" t="str">
        <f t="shared" si="3"/>
        <v xml:space="preserve"> </v>
      </c>
      <c r="D80" s="20"/>
    </row>
    <row r="81" spans="1:4">
      <c r="A81" s="19"/>
      <c r="B81" s="1" t="str">
        <f>IF(C35&gt;4,"odpovědná osoba:"," ")</f>
        <v xml:space="preserve"> </v>
      </c>
      <c r="C81" s="4" t="str">
        <f t="shared" si="3"/>
        <v xml:space="preserve"> </v>
      </c>
      <c r="D81" s="20"/>
    </row>
    <row r="82" spans="1:4">
      <c r="A82" s="19"/>
      <c r="B82" s="1" t="str">
        <f>IF(C35&gt;4,"e-mail:"," ")</f>
        <v xml:space="preserve"> </v>
      </c>
      <c r="C82" s="4" t="str">
        <f t="shared" si="3"/>
        <v xml:space="preserve"> </v>
      </c>
      <c r="D82" s="20"/>
    </row>
    <row r="83" spans="1:4">
      <c r="A83" s="19"/>
      <c r="B83" s="1" t="str">
        <f>IF(C35&gt;4,"telefon:"," ")</f>
        <v xml:space="preserve"> </v>
      </c>
      <c r="C83" s="4" t="str">
        <f t="shared" si="3"/>
        <v xml:space="preserve"> </v>
      </c>
      <c r="D83" s="20"/>
    </row>
    <row r="84" spans="1:4">
      <c r="A84" s="19"/>
      <c r="B84" s="1" t="str">
        <f>IF(C35&gt;4,"Smlouva o zpracování OÚ:"," ")</f>
        <v xml:space="preserve"> </v>
      </c>
      <c r="C84" s="4" t="s">
        <v>47</v>
      </c>
      <c r="D84" s="20"/>
    </row>
    <row r="85" spans="1:4">
      <c r="A85" s="19"/>
      <c r="B85" s="1" t="str">
        <f>IF(AND(C35&gt;4,C84=[8]Data!C45),"Právní předpis:"," ")</f>
        <v xml:space="preserve"> </v>
      </c>
      <c r="C85" s="4" t="str">
        <f>IF(B85=" "," ","")</f>
        <v xml:space="preserve"> </v>
      </c>
      <c r="D85" s="20"/>
    </row>
  </sheetData>
  <conditionalFormatting sqref="B38">
    <cfRule type="cellIs" dxfId="82" priority="83" operator="equal">
      <formula>" "</formula>
    </cfRule>
  </conditionalFormatting>
  <conditionalFormatting sqref="B40:C42 B39 B44:C45 B43">
    <cfRule type="cellIs" dxfId="81" priority="82" operator="equal">
      <formula>" "</formula>
    </cfRule>
  </conditionalFormatting>
  <conditionalFormatting sqref="B35">
    <cfRule type="cellIs" dxfId="80" priority="81" operator="equal">
      <formula>" "</formula>
    </cfRule>
  </conditionalFormatting>
  <conditionalFormatting sqref="B37">
    <cfRule type="cellIs" dxfId="79" priority="80" operator="equal">
      <formula>" "</formula>
    </cfRule>
  </conditionalFormatting>
  <conditionalFormatting sqref="C40:C42 C44:C45">
    <cfRule type="cellIs" dxfId="78" priority="75" operator="equal">
      <formula>" "</formula>
    </cfRule>
    <cfRule type="cellIs" dxfId="77" priority="79" operator="equal">
      <formula>" "</formula>
    </cfRule>
  </conditionalFormatting>
  <conditionalFormatting sqref="C40">
    <cfRule type="cellIs" dxfId="76" priority="78" operator="equal">
      <formula>" "</formula>
    </cfRule>
  </conditionalFormatting>
  <conditionalFormatting sqref="C41">
    <cfRule type="cellIs" dxfId="75" priority="77" operator="equal">
      <formula>" "</formula>
    </cfRule>
  </conditionalFormatting>
  <conditionalFormatting sqref="C42">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2">
    <cfRule type="cellIs" dxfId="19" priority="19" operator="equal">
      <formula>"NEVÍM"</formula>
    </cfRule>
    <cfRule type="cellIs" dxfId="18" priority="20" operator="equal">
      <formula>"ANO"</formula>
    </cfRule>
  </conditionalFormatting>
  <conditionalFormatting sqref="C20">
    <cfRule type="expression" dxfId="17" priority="18">
      <formula>$B$20="      - jejich druh:"</formula>
    </cfRule>
  </conditionalFormatting>
  <conditionalFormatting sqref="C21">
    <cfRule type="expression" dxfId="16" priority="17">
      <formula>$B$20="      - jejich druh:"</formula>
    </cfRule>
  </conditionalFormatting>
  <conditionalFormatting sqref="C19">
    <cfRule type="cellIs" dxfId="15" priority="16" operator="equal">
      <formula>"NEVÍM"</formula>
    </cfRule>
  </conditionalFormatting>
  <conditionalFormatting sqref="C32">
    <cfRule type="cellIs" dxfId="14" priority="14" operator="equal">
      <formula>"NEVÍM"</formula>
    </cfRule>
    <cfRule type="cellIs" dxfId="13" priority="15" operator="equal">
      <formula>"ANO"</formula>
    </cfRule>
  </conditionalFormatting>
  <conditionalFormatting sqref="C29">
    <cfRule type="cellIs" dxfId="12" priority="12" operator="equal">
      <formula>"NEVÍM"</formula>
    </cfRule>
    <cfRule type="cellIs" dxfId="11" priority="13"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xr:uid="{00000000-0002-0000-0700-000000000000}">
      <formula1>1</formula1>
      <formula2>5</formula2>
    </dataValidation>
  </dataValidations>
  <hyperlinks>
    <hyperlink ref="C7" r:id="rId1" xr:uid="{00000000-0004-0000-0700-000000000000}"/>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57B0BFEE-C9DD-4DF0-9298-9A9B6627319F}">
            <xm:f>'[Zkušební komisaři.xlsx]Data'!#REF!</xm:f>
            <x14:dxf>
              <fill>
                <patternFill>
                  <bgColor rgb="FFFF0000"/>
                </patternFill>
              </fill>
            </x14:dxf>
          </x14:cfRule>
          <x14:cfRule type="cellIs" priority="11" operator="equal" id="{1DE454BE-24CC-447F-92D8-9F6A60880909}">
            <xm:f>'[Zkušební komisaři.xlsx]Data'!#REF!</xm:f>
            <x14:dxf>
              <fill>
                <patternFill>
                  <bgColor rgb="FFFF0000"/>
                </patternFill>
              </fill>
            </x14:dxf>
          </x14:cfRule>
          <xm:sqref>C25</xm:sqref>
        </x14:conditionalFormatting>
        <x14:conditionalFormatting xmlns:xm="http://schemas.microsoft.com/office/excel/2006/main">
          <x14:cfRule type="cellIs" priority="6" operator="equal" id="{40CA0F8E-9FC1-46DF-B162-F7418DDE52CE}">
            <xm:f>'[Zkušební komisaři.xlsx]Data'!#REF!</xm:f>
            <x14:dxf>
              <fill>
                <patternFill>
                  <bgColor rgb="FFFF0000"/>
                </patternFill>
              </fill>
            </x14:dxf>
          </x14:cfRule>
          <x14:cfRule type="cellIs" priority="7" operator="equal" id="{FE9CF366-8D85-4EDC-92F0-A4AE176E1FA6}">
            <xm:f>'[Zkušební komisaři.xlsx]Data'!#REF!</xm:f>
            <x14:dxf>
              <fill>
                <patternFill>
                  <bgColor rgb="FFFF0000"/>
                </patternFill>
              </fill>
            </x14:dxf>
          </x14:cfRule>
          <x14:cfRule type="cellIs" priority="8" operator="equal" id="{AF38EA1E-80CB-4801-AB6C-ACED5F85149E}">
            <xm:f>'[Zkušební komisaři.xlsx]Data'!#REF!</xm:f>
            <x14:dxf>
              <fill>
                <patternFill>
                  <bgColor rgb="FFFF0000"/>
                </patternFill>
              </fill>
            </x14:dxf>
          </x14:cfRule>
          <x14:cfRule type="cellIs" priority="9" operator="equal" id="{D148CF5A-9CEA-47F1-9ABD-9C49F78C60D7}">
            <xm:f>'[Zkušební komisaři.xlsx]Data'!#REF!</xm:f>
            <x14:dxf>
              <fill>
                <patternFill>
                  <bgColor rgb="FFFF0000"/>
                </patternFill>
              </fill>
            </x14:dxf>
          </x14:cfRule>
          <xm:sqref>C16</xm:sqref>
        </x14:conditionalFormatting>
        <x14:conditionalFormatting xmlns:xm="http://schemas.microsoft.com/office/excel/2006/main">
          <x14:cfRule type="cellIs" priority="5" operator="equal" id="{B1C8D892-CFA5-4CA4-8C36-9F75B0E14A2C}">
            <xm:f>'[Zkušební komisaři.xlsx]Data'!#REF!</xm:f>
            <x14:dxf>
              <fill>
                <patternFill>
                  <bgColor rgb="FFFF0000"/>
                </patternFill>
              </fill>
            </x14:dxf>
          </x14:cfRule>
          <xm:sqref>C30</xm:sqref>
        </x14:conditionalFormatting>
        <x14:conditionalFormatting xmlns:xm="http://schemas.microsoft.com/office/excel/2006/main">
          <x14:cfRule type="cellIs" priority="3" operator="equal" id="{844D8BFE-CC84-4C86-B518-C85D74053DE7}">
            <xm:f>'[Zkušební komisaři.xlsx]Data'!#REF!</xm:f>
            <x14:dxf>
              <fill>
                <patternFill>
                  <bgColor rgb="FFFF0000"/>
                </patternFill>
              </fill>
            </x14:dxf>
          </x14:cfRule>
          <x14:cfRule type="cellIs" priority="4" operator="equal" id="{90FE5545-2F87-4BE1-8D03-96B24462D10D}">
            <xm:f>'[Zkušební komisaři.xlsx]Data'!#REF!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1000000}">
          <x14:formula1>
            <xm:f>'V:\GDPR\Agendy odborů\ODS\[Zkušební komisaři.xlsx]Data'!#REF!</xm:f>
          </x14:formula1>
          <xm:sqref>C16</xm:sqref>
        </x14:dataValidation>
        <x14:dataValidation type="list" allowBlank="1" showInputMessage="1" showErrorMessage="1" xr:uid="{00000000-0002-0000-0700-000002000000}">
          <x14:formula1>
            <xm:f>'V:\GDPR\Agendy odborů\ODS\[Zkušební komisaři.xlsx]Data'!#REF!</xm:f>
          </x14:formula1>
          <xm:sqref>C25 C19 C22 C29:C34 C44 C54 C64 C74 C84 C15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4"/>
  <sheetViews>
    <sheetView workbookViewId="0">
      <selection activeCell="B6" sqref="B6"/>
    </sheetView>
  </sheetViews>
  <sheetFormatPr defaultRowHeight="15"/>
  <cols>
    <col min="1" max="1" width="33.85546875" customWidth="1"/>
    <col min="2" max="2" width="56.42578125" customWidth="1"/>
  </cols>
  <sheetData>
    <row r="1" spans="1:2" ht="15.75">
      <c r="A1" s="1" t="s">
        <v>0</v>
      </c>
      <c r="B1" s="2" t="s">
        <v>98</v>
      </c>
    </row>
    <row r="2" spans="1:2">
      <c r="A2" s="1" t="s">
        <v>2</v>
      </c>
      <c r="B2" s="3">
        <v>1</v>
      </c>
    </row>
    <row r="3" spans="1:2">
      <c r="A3" s="1" t="s">
        <v>3</v>
      </c>
      <c r="B3" s="4" t="s">
        <v>97</v>
      </c>
    </row>
    <row r="4" spans="1:2">
      <c r="A4" s="1" t="s">
        <v>4</v>
      </c>
      <c r="B4" s="4"/>
    </row>
    <row r="5" spans="1:2">
      <c r="A5" s="1" t="s">
        <v>5</v>
      </c>
      <c r="B5" s="22" t="s">
        <v>6</v>
      </c>
    </row>
    <row r="6" spans="1:2">
      <c r="A6" s="1" t="s">
        <v>7</v>
      </c>
      <c r="B6" s="23" t="s">
        <v>8</v>
      </c>
    </row>
    <row r="7" spans="1:2">
      <c r="A7" s="1" t="s">
        <v>9</v>
      </c>
      <c r="B7" s="24" t="s">
        <v>10</v>
      </c>
    </row>
    <row r="8" spans="1:2">
      <c r="A8" s="1" t="s">
        <v>11</v>
      </c>
      <c r="B8" s="4" t="s">
        <v>99</v>
      </c>
    </row>
    <row r="9" spans="1:2" ht="30">
      <c r="A9" s="1" t="s">
        <v>12</v>
      </c>
      <c r="B9" s="4" t="s">
        <v>100</v>
      </c>
    </row>
    <row r="10" spans="1:2">
      <c r="A10" s="7"/>
      <c r="B10" s="8"/>
    </row>
    <row r="11" spans="1:2">
      <c r="A11" s="1" t="s">
        <v>13</v>
      </c>
      <c r="B11" s="9">
        <v>20000</v>
      </c>
    </row>
    <row r="12" spans="1:2">
      <c r="A12" s="1" t="s">
        <v>14</v>
      </c>
      <c r="B12" s="4"/>
    </row>
    <row r="13" spans="1:2" ht="30">
      <c r="A13" s="1" t="s">
        <v>16</v>
      </c>
      <c r="B13" s="4" t="s">
        <v>101</v>
      </c>
    </row>
    <row r="14" spans="1:2">
      <c r="A14" s="1" t="s">
        <v>18</v>
      </c>
      <c r="B14" s="4" t="s">
        <v>102</v>
      </c>
    </row>
    <row r="15" spans="1:2">
      <c r="A15" s="1" t="s">
        <v>20</v>
      </c>
      <c r="B15" s="4" t="s">
        <v>21</v>
      </c>
    </row>
    <row r="16" spans="1:2" ht="60">
      <c r="A16" s="1" t="s">
        <v>22</v>
      </c>
      <c r="B16" s="4" t="s">
        <v>103</v>
      </c>
    </row>
    <row r="17" spans="1:2">
      <c r="A17" s="1" t="s">
        <v>23</v>
      </c>
      <c r="B17" s="4" t="s">
        <v>104</v>
      </c>
    </row>
    <row r="18" spans="1:2" ht="225">
      <c r="A18" s="1"/>
      <c r="B18" s="4" t="s">
        <v>105</v>
      </c>
    </row>
    <row r="19" spans="1:2">
      <c r="A19" s="1" t="s">
        <v>24</v>
      </c>
      <c r="B19" s="11" t="s">
        <v>106</v>
      </c>
    </row>
    <row r="20" spans="1:2" ht="30">
      <c r="A20" s="25" t="s">
        <v>107</v>
      </c>
      <c r="B20" s="26" t="s">
        <v>108</v>
      </c>
    </row>
    <row r="21" spans="1:2">
      <c r="A21" s="27" t="s">
        <v>109</v>
      </c>
      <c r="B21" s="28" t="s">
        <v>110</v>
      </c>
    </row>
    <row r="22" spans="1:2">
      <c r="A22" s="1" t="s">
        <v>25</v>
      </c>
      <c r="B22" s="4" t="s">
        <v>26</v>
      </c>
    </row>
    <row r="23" spans="1:2">
      <c r="A23" s="10" t="s">
        <v>27</v>
      </c>
      <c r="B23" s="4" t="s">
        <v>111</v>
      </c>
    </row>
    <row r="24" spans="1:2" ht="45">
      <c r="A24" s="10" t="s">
        <v>28</v>
      </c>
      <c r="B24" s="4" t="s">
        <v>112</v>
      </c>
    </row>
    <row r="25" spans="1:2">
      <c r="A25" s="10" t="s">
        <v>30</v>
      </c>
      <c r="B25" s="4" t="s">
        <v>21</v>
      </c>
    </row>
    <row r="26" spans="1:2">
      <c r="A26" s="10" t="s">
        <v>31</v>
      </c>
      <c r="B26" s="4" t="s">
        <v>113</v>
      </c>
    </row>
    <row r="27" spans="1:2">
      <c r="A27" s="1" t="s">
        <v>33</v>
      </c>
      <c r="B27" s="4" t="s">
        <v>114</v>
      </c>
    </row>
    <row r="28" spans="1:2">
      <c r="A28" s="1" t="s">
        <v>35</v>
      </c>
      <c r="B28" s="4" t="s">
        <v>115</v>
      </c>
    </row>
    <row r="29" spans="1:2">
      <c r="A29" s="1" t="s">
        <v>36</v>
      </c>
      <c r="B29" s="4" t="s">
        <v>21</v>
      </c>
    </row>
    <row r="30" spans="1:2">
      <c r="A30" s="1" t="s">
        <v>37</v>
      </c>
      <c r="B30" s="4" t="s">
        <v>21</v>
      </c>
    </row>
    <row r="31" spans="1:2">
      <c r="A31" s="1" t="s">
        <v>38</v>
      </c>
      <c r="B31" s="4" t="s">
        <v>21</v>
      </c>
    </row>
    <row r="32" spans="1:2">
      <c r="A32" s="1" t="s">
        <v>39</v>
      </c>
      <c r="B32" s="4"/>
    </row>
    <row r="33" spans="1:2">
      <c r="A33" s="7"/>
      <c r="B33" s="8"/>
    </row>
    <row r="34" spans="1:2">
      <c r="A34" s="1" t="s">
        <v>40</v>
      </c>
      <c r="B34" s="11"/>
    </row>
  </sheetData>
  <hyperlinks>
    <hyperlink ref="B6" r:id="rId1" xr:uid="{00000000-0004-0000-0800-000000000000}"/>
  </hyperlinks>
  <pageMargins left="0.70866141732283472" right="0.70866141732283472" top="0.78740157480314965" bottom="0.78740157480314965" header="0.31496062992125984" footer="0.31496062992125984"/>
  <pageSetup paperSize="9" scale="8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Přestupky v oblasti dopravy</vt:lpstr>
      <vt:lpstr>Registr řidičů</vt:lpstr>
      <vt:lpstr>Registr silničních vozidel</vt:lpstr>
      <vt:lpstr>Silniční správní úřad</vt:lpstr>
      <vt:lpstr>Speciální stavební úřad</vt:lpstr>
      <vt:lpstr>Stanice měření emisí</vt:lpstr>
      <vt:lpstr>Taxislužba</vt:lpstr>
      <vt:lpstr>Zkušební komisaři</vt:lpstr>
      <vt:lpstr>Přestupky</vt:lpstr>
      <vt:lpstr>Vymáhání pohledávek</vt:lpstr>
      <vt:lpstr>Posuzování osob - posudky</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Kristýna Šťastná</dc:creator>
  <cp:lastModifiedBy>Kristýna Šťastná</cp:lastModifiedBy>
  <dcterms:created xsi:type="dcterms:W3CDTF">2018-03-26T14:06:54Z</dcterms:created>
  <dcterms:modified xsi:type="dcterms:W3CDTF">2019-10-08T06:14:54Z</dcterms:modified>
</cp:coreProperties>
</file>